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INGMAM\OneDrive - Department of Health\Documents\"/>
    </mc:Choice>
  </mc:AlternateContent>
  <xr:revisionPtr revIDLastSave="0" documentId="8_{EF730A2B-A56E-4F57-BEF3-4EC9E3E1F70D}" xr6:coauthVersionLast="47" xr6:coauthVersionMax="47" xr10:uidLastSave="{00000000-0000-0000-0000-000000000000}"/>
  <bookViews>
    <workbookView xWindow="-28920" yWindow="-120" windowWidth="29040" windowHeight="15840" tabRatio="646" xr2:uid="{1056570D-F1FA-4E65-8073-082F98F250AB}"/>
  </bookViews>
  <sheets>
    <sheet name="How to use this tool" sheetId="14" r:id="rId1"/>
    <sheet name="Governance" sheetId="1" r:id="rId2"/>
    <sheet name="Gov_EL" sheetId="9" r:id="rId3"/>
    <sheet name="Gov_TL" sheetId="8" r:id="rId4"/>
    <sheet name="Partnering" sheetId="2" r:id="rId5"/>
    <sheet name="PwC_EL" sheetId="10" r:id="rId6"/>
    <sheet name="PwC_TL" sheetId="11" r:id="rId7"/>
    <sheet name="ModelOfCare" sheetId="3" r:id="rId8"/>
    <sheet name="MoC_EL" sheetId="12" r:id="rId9"/>
    <sheet name="MoC_TL" sheetId="13" r:id="rId10"/>
    <sheet name="OverviewOfProgress" sheetId="7" r:id="rId11"/>
    <sheet name="ReferenceSheet" sheetId="4" state="hidden" r:id="rId12"/>
  </sheets>
  <definedNames>
    <definedName name="_xlnm._FilterDatabase" localSheetId="2" hidden="1">Gov_EL!$B$5:$D$156</definedName>
    <definedName name="_xlnm._FilterDatabase" localSheetId="3" hidden="1">Gov_TL!$B$5:$F$156</definedName>
    <definedName name="_xlnm._FilterDatabase" localSheetId="8" hidden="1">MoC_EL!$B$5:$D$234</definedName>
    <definedName name="_xlnm._FilterDatabase" localSheetId="9" hidden="1">MoC_TL!$B$5:$F$234</definedName>
    <definedName name="_xlnm._FilterDatabase" localSheetId="5" hidden="1">PwC_EL!$B$5:$D$95</definedName>
    <definedName name="_xlnm._FilterDatabase" localSheetId="6" hidden="1">PwC_TL!$B$5:$F$95</definedName>
    <definedName name="_xlnm._FilterDatabase" localSheetId="11" hidden="1">ReferenceSheet!$A$1:$G$143</definedName>
    <definedName name="A1.01">Governance!$A$6</definedName>
    <definedName name="A1.02">Governance!$A$7</definedName>
    <definedName name="A1.03">Governance!$A$8</definedName>
    <definedName name="A1.04">Governance!$A$10</definedName>
    <definedName name="A1.05">Governance!$A$11</definedName>
    <definedName name="A1.06">Governance!$A$14</definedName>
    <definedName name="A1.07">Governance!$A$16</definedName>
    <definedName name="A1.08">Governance!$A$17</definedName>
    <definedName name="A1.09">Governance!$A$19</definedName>
    <definedName name="A1.10">Governance!$A$21</definedName>
    <definedName name="A1.11">Governance!$A$22</definedName>
    <definedName name="A1.12">Governance!$A$24</definedName>
    <definedName name="A1.13">Governance!$A$25</definedName>
    <definedName name="A1.14">Governance!$A$27</definedName>
    <definedName name="A1.15">Governance!$A$30</definedName>
    <definedName name="A1.16">Governance!$A$32</definedName>
    <definedName name="A1.17">Governance!$A$33</definedName>
    <definedName name="A1.18">Governance!$A$34</definedName>
    <definedName name="A1.19">Governance!$A$37</definedName>
    <definedName name="A1.20">Governance!$A$38</definedName>
    <definedName name="A1.21">Governance!$A$39</definedName>
    <definedName name="A1.22">Governance!$A$40</definedName>
    <definedName name="A1.23">Governance!$A$41</definedName>
    <definedName name="A1.24">Governance!$A$42</definedName>
    <definedName name="A1.25">Governance!$A$43</definedName>
    <definedName name="A1.26">Governance!$A$45</definedName>
    <definedName name="A1.27">Governance!$A$46</definedName>
    <definedName name="A2.01">Partnering!$A$6</definedName>
    <definedName name="A2.02">Partnering!$A$7</definedName>
    <definedName name="A2.03">Partnering!$A$8</definedName>
    <definedName name="A2.04">Partnering!$A$9</definedName>
    <definedName name="A2.05">Partnering!$A$10</definedName>
    <definedName name="A2.06">Partnering!$A$11</definedName>
    <definedName name="A2.07">Partnering!$A$13</definedName>
    <definedName name="A2.08">Partnering!$A$15</definedName>
    <definedName name="A2.09">Partnering!$A$18</definedName>
    <definedName name="A2.10">Partnering!$A$19</definedName>
    <definedName name="A2.11">Partnering!$A$20</definedName>
    <definedName name="A2.12">Partnering!$A$22</definedName>
    <definedName name="A2.13">Partnering!$A$25</definedName>
    <definedName name="A2.14">Partnering!$A$26</definedName>
    <definedName name="A2.15">Partnering!$A$27</definedName>
    <definedName name="A2.16">Partnering!$A$29</definedName>
    <definedName name="A3.01">ModelOfCare!$A$6</definedName>
    <definedName name="A3.02">ModelOfCare!$A$7</definedName>
    <definedName name="A3.03">ModelOfCare!$A$8</definedName>
    <definedName name="A3.04">ModelOfCare!$A$9</definedName>
    <definedName name="A3.05">ModelOfCare!$A$11</definedName>
    <definedName name="A3.06">ModelOfCare!$A$14</definedName>
    <definedName name="A3.07">ModelOfCare!$A$15</definedName>
    <definedName name="A3.08">ModelOfCare!$A$16</definedName>
    <definedName name="A3.09">ModelOfCare!$A$18</definedName>
    <definedName name="A3.10">ModelOfCare!$A$20</definedName>
    <definedName name="A3.11">ModelOfCare!$A$22</definedName>
    <definedName name="A3.12">ModelOfCare!$A$24</definedName>
    <definedName name="A3.13">ModelOfCare!$A$27</definedName>
    <definedName name="A3.14">ModelOfCare!$A$29</definedName>
    <definedName name="A3.15">ModelOfCare!$A$30</definedName>
    <definedName name="A3.16">ModelOfCare!$A$32</definedName>
    <definedName name="A3.17">ModelOfCare!$A$33</definedName>
    <definedName name="A3.18">ModelOfCare!$A$35</definedName>
    <definedName name="A3.19">ModelOfCare!$A$37</definedName>
    <definedName name="A3.20">ModelOfCare!$A$38</definedName>
    <definedName name="A3.21">ModelOfCare!$A$40</definedName>
    <definedName name="A3.22">ModelOfCare!$A$41</definedName>
    <definedName name="A3.23">ModelOfCare!$A$43</definedName>
    <definedName name="A3.24">ModelOfCare!$A$45</definedName>
    <definedName name="A3.25">ModelOfCare!$A$47</definedName>
    <definedName name="A3.26">ModelOfCare!$A$49</definedName>
    <definedName name="A3.27">ModelOfCare!$A$52</definedName>
    <definedName name="A3.28">ModelOfCare!$A$54</definedName>
    <definedName name="A3.29">ModelOfCare!$A$56</definedName>
    <definedName name="A3.30">ModelOfCare!$A$58</definedName>
    <definedName name="A3.31">ModelOfCare!$A$60</definedName>
    <definedName name="A3.32">ModelOfCare!$A$63</definedName>
    <definedName name="A3.33">ModelOfCare!$A$64</definedName>
    <definedName name="A3.34">ModelOfCare!$A$66</definedName>
    <definedName name="A3.35">ModelOfCare!$A$68</definedName>
    <definedName name="A3.36">ModelOfCare!$A$71</definedName>
    <definedName name="A3.37">ModelOfCare!$A$73</definedName>
    <definedName name="A3.38">ModelOfCare!$A$74</definedName>
    <definedName name="A3.39">ModelOfCare!$A$76</definedName>
    <definedName name="E1.01">Gov_EL!$B$8</definedName>
    <definedName name="E1.02">Gov_EL!$B$13</definedName>
    <definedName name="E1.03">Gov_EL!$B$18</definedName>
    <definedName name="E1.04">Gov_EL!$B$24</definedName>
    <definedName name="E1.05">Gov_EL!$B$29</definedName>
    <definedName name="E1.06">Gov_EL!$B$36</definedName>
    <definedName name="E1.07">Gov_EL!$B$42</definedName>
    <definedName name="E1.08">Gov_EL!$B$47</definedName>
    <definedName name="E1.09">Gov_EL!$B$53</definedName>
    <definedName name="E1.10">Gov_EL!$B$59</definedName>
    <definedName name="E1.11">Gov_EL!$B$64</definedName>
    <definedName name="E1.12">Gov_EL!$B$70</definedName>
    <definedName name="E1.13">Gov_EL!$B$75</definedName>
    <definedName name="E1.14">Gov_EL!$B$81</definedName>
    <definedName name="E1.15">Gov_EL!$B$88</definedName>
    <definedName name="E1.16">Gov_EL!$B$94</definedName>
    <definedName name="E1.17">Gov_EL!$B$99</definedName>
    <definedName name="E1.18">Gov_EL!$B$104</definedName>
    <definedName name="E1.19">Gov_EL!$B$111</definedName>
    <definedName name="E1.20">Gov_EL!$B$116</definedName>
    <definedName name="E1.21">Gov_EL!$B$121</definedName>
    <definedName name="E1.22">Gov_EL!$B$126</definedName>
    <definedName name="E1.23">Gov_EL!$B$131</definedName>
    <definedName name="E1.24">Gov_EL!$B$136</definedName>
    <definedName name="E1.25">Gov_EL!$B$141</definedName>
    <definedName name="E1.26">Gov_EL!$B$147</definedName>
    <definedName name="E1.27">Gov_EL!$B$152</definedName>
    <definedName name="E2.01">PwC_EL!$B$8</definedName>
    <definedName name="E2.02">PwC_EL!$B$13</definedName>
    <definedName name="E2.03">PwC_EL!$B$18</definedName>
    <definedName name="E2.04">PwC_EL!$B$23</definedName>
    <definedName name="E2.05">PwC_EL!$B$28</definedName>
    <definedName name="E2.06">PwC_EL!$B$33</definedName>
    <definedName name="E2.07">PwC_EL!$B$39</definedName>
    <definedName name="E2.08">PwC_EL!$B$45</definedName>
    <definedName name="E2.09">PwC_EL!$B$52</definedName>
    <definedName name="E2.10">PwC_EL!$B$57</definedName>
    <definedName name="E2.11">PwC_EL!$B$62</definedName>
    <definedName name="E2.12">PwC_EL!$B$68</definedName>
    <definedName name="E2.13">PwC_EL!$B$75</definedName>
    <definedName name="E2.14">PwC_EL!$B$80</definedName>
    <definedName name="E2.15">PwC_EL!$B$85</definedName>
    <definedName name="E2.16">PwC_EL!$B$91</definedName>
    <definedName name="E3.01">MoC_EL!$B$8</definedName>
    <definedName name="E3.02">MoC_EL!$B$13</definedName>
    <definedName name="E3.03">MoC_EL!$B$18</definedName>
    <definedName name="E3.04">MoC_EL!$B$23</definedName>
    <definedName name="E3.05">MoC_EL!$B$29</definedName>
    <definedName name="E3.06">MoC_EL!$B$36</definedName>
    <definedName name="E3.07">MoC_EL!$B$41</definedName>
    <definedName name="E3.08">MoC_EL!$B$46</definedName>
    <definedName name="E3.09">MoC_EL!$B$52</definedName>
    <definedName name="E3.10">MoC_EL!$B$58</definedName>
    <definedName name="E3.11">MoC_EL!$B$64</definedName>
    <definedName name="E3.12">MoC_EL!$B$70</definedName>
    <definedName name="E3.13">MoC_EL!$B$77</definedName>
    <definedName name="E3.14">MoC_EL!$B$83</definedName>
    <definedName name="E3.15">MoC_EL!$B$88</definedName>
    <definedName name="E3.16">MoC_EL!$B$94</definedName>
    <definedName name="E3.17">MoC_EL!$B$99</definedName>
    <definedName name="E3.18">MoC_EL!$B$105</definedName>
    <definedName name="E3.19">MoC_EL!$B$111</definedName>
    <definedName name="E3.20">MoC_EL!$B$116</definedName>
    <definedName name="E3.21">MoC_EL!$B$122</definedName>
    <definedName name="E3.22">MoC_EL!$B$127</definedName>
    <definedName name="E3.23">MoC_EL!$B$133</definedName>
    <definedName name="E3.24">MoC_EL!$B$139</definedName>
    <definedName name="E3.25">MoC_EL!$B$145</definedName>
    <definedName name="E3.26">MoC_EL!$B$151</definedName>
    <definedName name="E3.27">MoC_EL!$B$158</definedName>
    <definedName name="E3.28">MoC_EL!$B$164</definedName>
    <definedName name="E3.29">MoC_EL!$B$170</definedName>
    <definedName name="E3.30">MoC_EL!$B$176</definedName>
    <definedName name="E3.31">MoC_EL!$B$182</definedName>
    <definedName name="E3.32">MoC_EL!$B$189</definedName>
    <definedName name="E3.33">MoC_EL!$B$194</definedName>
    <definedName name="E3.34">MoC_EL!$B$200</definedName>
    <definedName name="E3.35">MoC_EL!$B$206</definedName>
    <definedName name="E3.36">MoC_EL!$B$213</definedName>
    <definedName name="E3.37">MoC_EL!$B$219</definedName>
    <definedName name="E3.38">MoC_EL!$B$224</definedName>
    <definedName name="E3.39">MoC_EL!$B$230</definedName>
    <definedName name="P1.01">Governance!$G$6</definedName>
    <definedName name="P1.02">Governance!$G$7</definedName>
    <definedName name="P1.03">Governance!$G$8</definedName>
    <definedName name="P1.04">Governance!$G$10</definedName>
    <definedName name="P1.05">Governance!$G$11</definedName>
    <definedName name="P1.06">Governance!$G$14</definedName>
    <definedName name="P1.07">Governance!$G$16</definedName>
    <definedName name="P1.08">Governance!$G$17</definedName>
    <definedName name="P1.09">Governance!$G$19</definedName>
    <definedName name="P1.10">Governance!$G$21</definedName>
    <definedName name="P1.11">Governance!$G$22</definedName>
    <definedName name="P1.12">Governance!$G$24</definedName>
    <definedName name="P1.13">Governance!$G$25</definedName>
    <definedName name="P1.14">Governance!$G$27</definedName>
    <definedName name="P1.15">Governance!$G$30</definedName>
    <definedName name="P1.16">Governance!$G$32</definedName>
    <definedName name="P1.17">Governance!$G$33</definedName>
    <definedName name="P1.18">Governance!$G$34</definedName>
    <definedName name="P1.19">Governance!$G$37</definedName>
    <definedName name="P1.20">Governance!$G$38</definedName>
    <definedName name="P1.21">Governance!$G$39</definedName>
    <definedName name="P1.22">Governance!$G$40</definedName>
    <definedName name="P1.23">Governance!$G$41</definedName>
    <definedName name="P1.24">Governance!$G$42</definedName>
    <definedName name="P1.25">Governance!$G$43</definedName>
    <definedName name="P1.26">Governance!$G$45</definedName>
    <definedName name="P1.27">Governance!$G$46</definedName>
    <definedName name="P2.01">Partnering!$G$6</definedName>
    <definedName name="P2.02">Partnering!$G$7</definedName>
    <definedName name="P2.03">Partnering!$G$8</definedName>
    <definedName name="P2.04">Partnering!$G$9</definedName>
    <definedName name="P2.05">Partnering!$G$10</definedName>
    <definedName name="P2.06">Partnering!$G$11</definedName>
    <definedName name="P2.07">Partnering!$G$13</definedName>
    <definedName name="P2.08">Partnering!$G$15</definedName>
    <definedName name="P2.09">Partnering!$G$18</definedName>
    <definedName name="P2.10">Partnering!$G$19</definedName>
    <definedName name="P2.11">Partnering!$G$20</definedName>
    <definedName name="P2.12">Partnering!$G$22</definedName>
    <definedName name="P2.13">Partnering!$G$25</definedName>
    <definedName name="P2.14">Partnering!$G$26</definedName>
    <definedName name="P2.15">Partnering!$G$27</definedName>
    <definedName name="P2.16">Partnering!$G$29</definedName>
    <definedName name="P3.01">ModelOfCare!$G$6</definedName>
    <definedName name="P3.02">ModelOfCare!$G$7</definedName>
    <definedName name="P3.03">ModelOfCare!$G$8</definedName>
    <definedName name="P3.04">ModelOfCare!$G$9</definedName>
    <definedName name="P3.05">ModelOfCare!$G$11</definedName>
    <definedName name="P3.06">ModelOfCare!$G$14</definedName>
    <definedName name="P3.07">ModelOfCare!$G$15</definedName>
    <definedName name="P3.08">ModelOfCare!$G$16</definedName>
    <definedName name="P3.09">ModelOfCare!$G$18</definedName>
    <definedName name="P3.10">ModelOfCare!$G$20</definedName>
    <definedName name="P3.11">ModelOfCare!$G$22</definedName>
    <definedName name="P3.12">ModelOfCare!$G$24</definedName>
    <definedName name="P3.13">ModelOfCare!$G$27</definedName>
    <definedName name="P3.14">ModelOfCare!$G$29</definedName>
    <definedName name="P3.15">ModelOfCare!$G$30</definedName>
    <definedName name="P3.16">ModelOfCare!$G$32</definedName>
    <definedName name="P3.17">ModelOfCare!$G$33</definedName>
    <definedName name="P3.18">ModelOfCare!$G$35</definedName>
    <definedName name="P3.19">ModelOfCare!$G$37</definedName>
    <definedName name="P3.20">ModelOfCare!$G$38</definedName>
    <definedName name="P3.21">ModelOfCare!$G$40</definedName>
    <definedName name="P3.22">ModelOfCare!$G$41</definedName>
    <definedName name="P3.23">ModelOfCare!$G$43</definedName>
    <definedName name="P3.24">ModelOfCare!$G$45</definedName>
    <definedName name="P3.25">ModelOfCare!$G$47</definedName>
    <definedName name="P3.26">ModelOfCare!$G$49</definedName>
    <definedName name="P3.27">ModelOfCare!$G$52</definedName>
    <definedName name="P3.28">ModelOfCare!$G$54</definedName>
    <definedName name="P3.29">ModelOfCare!$G$56</definedName>
    <definedName name="P3.30">ModelOfCare!$G$58</definedName>
    <definedName name="P3.31">ModelOfCare!$G$60</definedName>
    <definedName name="P3.32">ModelOfCare!$G$63</definedName>
    <definedName name="P3.33">ModelOfCare!$G$64</definedName>
    <definedName name="P3.34">ModelOfCare!$G$66</definedName>
    <definedName name="P3.35">ModelOfCare!$G$68</definedName>
    <definedName name="P3.36">ModelOfCare!$G$71</definedName>
    <definedName name="P3.37">ModelOfCare!$G$73</definedName>
    <definedName name="P3.38">ModelOfCare!$G$74</definedName>
    <definedName name="P3.39">ModelOfCare!$G$76</definedName>
    <definedName name="_xlnm.Print_Area" localSheetId="2">Gov_EL!$B$1:$D$156</definedName>
    <definedName name="_xlnm.Print_Area" localSheetId="3">Gov_TL!$B$1:$F$156</definedName>
    <definedName name="_xlnm.Print_Area" localSheetId="1">Governance!$A$1:$K$46</definedName>
    <definedName name="_xlnm.Print_Area" localSheetId="8">MoC_EL!$B$1:$D$234</definedName>
    <definedName name="_xlnm.Print_Area" localSheetId="9">MoC_TL!$B$1:$F$234</definedName>
    <definedName name="_xlnm.Print_Area" localSheetId="7">ModelOfCare!$A$1:$K$76</definedName>
    <definedName name="_xlnm.Print_Area" localSheetId="10">OverviewOfProgress!$A$1:$O$181</definedName>
    <definedName name="_xlnm.Print_Area" localSheetId="4">Partnering!$A$1:$K$29</definedName>
    <definedName name="_xlnm.Print_Area" localSheetId="5">PwC_EL!$B$1:$D$95</definedName>
    <definedName name="_xlnm.Print_Area" localSheetId="6">PwC_TL!$B$1:$F$95</definedName>
    <definedName name="_xlnm.Print_Titles" localSheetId="2">Gov_EL!$5:$5</definedName>
    <definedName name="_xlnm.Print_Titles" localSheetId="3">Gov_TL!$5:$5</definedName>
    <definedName name="_xlnm.Print_Titles" localSheetId="1">Governance!$3:$3</definedName>
    <definedName name="_xlnm.Print_Titles" localSheetId="8">MoC_EL!$5:$5</definedName>
    <definedName name="_xlnm.Print_Titles" localSheetId="9">MoC_TL!$5:$5</definedName>
    <definedName name="_xlnm.Print_Titles" localSheetId="7">ModelOfCare!$3:$3</definedName>
    <definedName name="_xlnm.Print_Titles" localSheetId="4">Partnering!$3:$3</definedName>
    <definedName name="_xlnm.Print_Titles" localSheetId="5">PwC_EL!$5:$5</definedName>
    <definedName name="_xlnm.Print_Titles" localSheetId="6">PwC_TL!$5:$5</definedName>
    <definedName name="R1.01">Governance!$F$6</definedName>
    <definedName name="R1.02">Governance!$F$7</definedName>
    <definedName name="R1.03">Governance!$F$8</definedName>
    <definedName name="R1.04">Governance!$F$10</definedName>
    <definedName name="R1.05">Governance!$F$11</definedName>
    <definedName name="R1.06">Governance!$F$14</definedName>
    <definedName name="R1.07">Governance!$F$16</definedName>
    <definedName name="R1.08">Governance!$F$17</definedName>
    <definedName name="R1.09">Governance!$F$19</definedName>
    <definedName name="R1.10">Governance!$F$21</definedName>
    <definedName name="R1.11">Governance!$F$22</definedName>
    <definedName name="R1.12">Governance!$F$24</definedName>
    <definedName name="R1.13">Governance!$F$25</definedName>
    <definedName name="R1.14">Governance!$F$27</definedName>
    <definedName name="R1.15">Governance!$F$30</definedName>
    <definedName name="R1.16">Governance!$F$32</definedName>
    <definedName name="R1.17">Governance!$F$33</definedName>
    <definedName name="R1.18">Governance!$F$34</definedName>
    <definedName name="R1.19">Governance!$F$37</definedName>
    <definedName name="R1.20">Governance!$F$38</definedName>
    <definedName name="R1.21">Governance!$F$39</definedName>
    <definedName name="R1.22">Governance!$F$40</definedName>
    <definedName name="R1.23">Governance!$F$41</definedName>
    <definedName name="R1.24">Governance!$F$42</definedName>
    <definedName name="R1.25">Governance!$F$43</definedName>
    <definedName name="R1.26">Governance!$F$45</definedName>
    <definedName name="R1.27">Governance!$F$46</definedName>
    <definedName name="R2.01">Partnering!$F$6</definedName>
    <definedName name="R2.02">Partnering!$F$7</definedName>
    <definedName name="R2.03">Partnering!$F$8</definedName>
    <definedName name="R2.04">Partnering!$F$9</definedName>
    <definedName name="R2.05">Partnering!$F$10</definedName>
    <definedName name="R2.06">Partnering!$F$11</definedName>
    <definedName name="R2.07">Partnering!$F$13</definedName>
    <definedName name="R2.08">Partnering!$F$15</definedName>
    <definedName name="R2.09">Partnering!$F$18</definedName>
    <definedName name="R2.10">Partnering!$F$19</definedName>
    <definedName name="R2.11">Partnering!$F$20</definedName>
    <definedName name="R2.12">Partnering!$F$22</definedName>
    <definedName name="R2.13">Partnering!$F$25</definedName>
    <definedName name="R2.14">Partnering!$F$26</definedName>
    <definedName name="R2.15">Partnering!$F$27</definedName>
    <definedName name="R2.16">Partnering!$F$29</definedName>
    <definedName name="R3.01">ModelOfCare!$F$6</definedName>
    <definedName name="R3.02">ModelOfCare!$F$7</definedName>
    <definedName name="R3.03">ModelOfCare!$F$8</definedName>
    <definedName name="R3.04">ModelOfCare!$F$9</definedName>
    <definedName name="R3.05">ModelOfCare!$F$11</definedName>
    <definedName name="R3.06">ModelOfCare!$F$14</definedName>
    <definedName name="R3.07">ModelOfCare!$F$15</definedName>
    <definedName name="R3.08">ModelOfCare!$F$16</definedName>
    <definedName name="R3.09">ModelOfCare!$F$18</definedName>
    <definedName name="R3.10">ModelOfCare!$F$20</definedName>
    <definedName name="R3.11">ModelOfCare!$F$22</definedName>
    <definedName name="R3.12">ModelOfCare!$F$24</definedName>
    <definedName name="R3.13">ModelOfCare!$F$27</definedName>
    <definedName name="R3.14">ModelOfCare!$F$29</definedName>
    <definedName name="R3.15">ModelOfCare!$F$30</definedName>
    <definedName name="R3.16">ModelOfCare!$F$32</definedName>
    <definedName name="R3.17">ModelOfCare!$F$33</definedName>
    <definedName name="R3.18">ModelOfCare!$F$35</definedName>
    <definedName name="R3.19">ModelOfCare!$F$37</definedName>
    <definedName name="R3.20">ModelOfCare!$F$38</definedName>
    <definedName name="R3.21">ModelOfCare!$F$40</definedName>
    <definedName name="R3.22">ModelOfCare!$F$41</definedName>
    <definedName name="R3.23">ModelOfCare!$F$43</definedName>
    <definedName name="R3.24">ModelOfCare!$F$45</definedName>
    <definedName name="R3.25">ModelOfCare!$F$47</definedName>
    <definedName name="R3.26">ModelOfCare!$F$49</definedName>
    <definedName name="R3.27">ModelOfCare!$F$52</definedName>
    <definedName name="R3.28">ModelOfCare!$F$54</definedName>
    <definedName name="R3.29">ModelOfCare!$F$56</definedName>
    <definedName name="R3.30">ModelOfCare!$F$58</definedName>
    <definedName name="R3.31">ModelOfCare!$F$60</definedName>
    <definedName name="R3.32">ModelOfCare!$F$63</definedName>
    <definedName name="R3.33">ModelOfCare!$F$64</definedName>
    <definedName name="R3.34">ModelOfCare!$F$66</definedName>
    <definedName name="R3.35">ModelOfCare!$F$68</definedName>
    <definedName name="R3.36">ModelOfCare!$F$71</definedName>
    <definedName name="R3.37">ModelOfCare!$F$73</definedName>
    <definedName name="R3.38">ModelOfCare!$F$74</definedName>
    <definedName name="R3.39">ModelOfCare!$F$76</definedName>
    <definedName name="T1.01">Gov_TL!$B$8</definedName>
    <definedName name="T1.02">Gov_TL!$B$13</definedName>
    <definedName name="T1.03">Gov_TL!$B$18</definedName>
    <definedName name="T1.04">Gov_TL!$B$24</definedName>
    <definedName name="T1.05">Gov_TL!$B$29</definedName>
    <definedName name="T1.06">Gov_TL!$B$36</definedName>
    <definedName name="T1.07">Gov_TL!$B$42</definedName>
    <definedName name="T1.08">Gov_TL!$B$47</definedName>
    <definedName name="T1.09">Gov_TL!$B$53</definedName>
    <definedName name="T1.10">Gov_TL!$B$59</definedName>
    <definedName name="T1.11">Gov_TL!$B$64</definedName>
    <definedName name="T1.12">Gov_TL!$B$70</definedName>
    <definedName name="T1.13">Gov_TL!$B$75</definedName>
    <definedName name="T1.14">Gov_TL!$B$81</definedName>
    <definedName name="T1.15">Gov_TL!$B$88</definedName>
    <definedName name="T1.16">Gov_TL!$B$94</definedName>
    <definedName name="T1.17">Gov_TL!$B$99</definedName>
    <definedName name="T1.18">Gov_TL!$B$104</definedName>
    <definedName name="T1.19">Gov_TL!$B$111</definedName>
    <definedName name="T1.20">Gov_TL!$B$116</definedName>
    <definedName name="T1.21">Gov_TL!$B$121</definedName>
    <definedName name="T1.22">Gov_TL!$B$126</definedName>
    <definedName name="T1.23">Gov_TL!$B$131</definedName>
    <definedName name="T1.24">Gov_TL!$B$136</definedName>
    <definedName name="T1.25">Gov_TL!$B$141</definedName>
    <definedName name="T1.26">Gov_TL!$B$147</definedName>
    <definedName name="T1.27">Gov_TL!$B$152</definedName>
    <definedName name="T2.01">PwC_TL!$B$8</definedName>
    <definedName name="T2.02">PwC_TL!$B$13</definedName>
    <definedName name="T2.03">PwC_TL!$B$18</definedName>
    <definedName name="T2.04">PwC_TL!$B$23</definedName>
    <definedName name="T2.05">PwC_TL!$B$28</definedName>
    <definedName name="T2.06">PwC_TL!$B$33</definedName>
    <definedName name="T2.07">PwC_TL!$B$39</definedName>
    <definedName name="T2.08">PwC_TL!$B$45</definedName>
    <definedName name="T2.09">PwC_TL!$B$52</definedName>
    <definedName name="T2.10">PwC_TL!$B$57</definedName>
    <definedName name="T2.11">PwC_TL!$B$62</definedName>
    <definedName name="T2.12">PwC_TL!$B$68</definedName>
    <definedName name="T2.13">PwC_TL!$B$75</definedName>
    <definedName name="T2.14">PwC_TL!$B$80</definedName>
    <definedName name="T2.15">PwC_TL!$B$85</definedName>
    <definedName name="T2.16">PwC_TL!$B$91</definedName>
    <definedName name="T3.01">MoC_TL!$B$8</definedName>
    <definedName name="T3.02">MoC_TL!$B$13</definedName>
    <definedName name="T3.03">MoC_TL!$B$18</definedName>
    <definedName name="T3.04">MoC_TL!$B$23</definedName>
    <definedName name="T3.05">MoC_TL!$B$29</definedName>
    <definedName name="T3.06">MoC_TL!$B$36</definedName>
    <definedName name="T3.07">MoC_TL!$B$41</definedName>
    <definedName name="T3.08">MoC_TL!$B$46</definedName>
    <definedName name="T3.09">MoC_TL!$B$52</definedName>
    <definedName name="T3.10">MoC_TL!$B$58</definedName>
    <definedName name="T3.11">MoC_TL!$B$64</definedName>
    <definedName name="T3.12">MoC_TL!$B$70</definedName>
    <definedName name="T3.13">MoC_TL!$B$77</definedName>
    <definedName name="T3.14">MoC_TL!$B$83</definedName>
    <definedName name="T3.15">MoC_TL!$B$88</definedName>
    <definedName name="T3.16">MoC_TL!$B$94</definedName>
    <definedName name="T3.17">MoC_TL!$B$99</definedName>
    <definedName name="T3.18">MoC_TL!$B$105</definedName>
    <definedName name="T3.19">MoC_TL!$B$111</definedName>
    <definedName name="T3.20">MoC_TL!$B$116</definedName>
    <definedName name="T3.21">MoC_TL!$B$122</definedName>
    <definedName name="T3.22">MoC_TL!$B$127</definedName>
    <definedName name="T3.23">MoC_TL!$B$133</definedName>
    <definedName name="T3.24">MoC_TL!$B$139</definedName>
    <definedName name="T3.25">MoC_TL!$B$145</definedName>
    <definedName name="T3.26">MoC_TL!$B$151</definedName>
    <definedName name="T3.27">MoC_TL!$B$158</definedName>
    <definedName name="T3.28">MoC_TL!$B$164</definedName>
    <definedName name="T3.29">MoC_TL!$B$170</definedName>
    <definedName name="T3.30">MoC_TL!$B$176</definedName>
    <definedName name="T3.31">MoC_TL!$B$182</definedName>
    <definedName name="T3.32">MoC_TL!$B$189</definedName>
    <definedName name="T3.33">MoC_TL!$B$194</definedName>
    <definedName name="T3.34">MoC_TL!$B$200</definedName>
    <definedName name="T3.35">MoC_TL!$B$206</definedName>
    <definedName name="T3.36">MoC_TL!$B$213</definedName>
    <definedName name="T3.37">MoC_TL!$B$219</definedName>
    <definedName name="T3.38">MoC_TL!$B$224</definedName>
    <definedName name="T3.39">MoC_TL!$B$230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7" l="1"/>
  <c r="G76" i="3" l="1"/>
  <c r="G74" i="3"/>
  <c r="G73" i="3"/>
  <c r="G71" i="3"/>
  <c r="G68" i="3"/>
  <c r="G66" i="3"/>
  <c r="G64" i="3"/>
  <c r="G63" i="3"/>
  <c r="G60" i="3"/>
  <c r="G58" i="3"/>
  <c r="G56" i="3"/>
  <c r="G54" i="3"/>
  <c r="G52" i="3"/>
  <c r="G49" i="3"/>
  <c r="G47" i="3"/>
  <c r="G45" i="3"/>
  <c r="G43" i="3"/>
  <c r="G41" i="3"/>
  <c r="G40" i="3"/>
  <c r="G38" i="3"/>
  <c r="G37" i="3"/>
  <c r="G35" i="3"/>
  <c r="G33" i="3"/>
  <c r="G32" i="3"/>
  <c r="G30" i="3"/>
  <c r="G29" i="3"/>
  <c r="G27" i="3"/>
  <c r="G24" i="3"/>
  <c r="G22" i="3"/>
  <c r="G20" i="3"/>
  <c r="G18" i="3"/>
  <c r="G16" i="3"/>
  <c r="G15" i="3"/>
  <c r="G14" i="3"/>
  <c r="G11" i="3"/>
  <c r="G9" i="3"/>
  <c r="G8" i="3"/>
  <c r="G7" i="3"/>
  <c r="G6" i="3"/>
  <c r="G29" i="2"/>
  <c r="G27" i="2"/>
  <c r="G26" i="2"/>
  <c r="G25" i="2"/>
  <c r="G22" i="2"/>
  <c r="G20" i="2"/>
  <c r="G19" i="2"/>
  <c r="G18" i="2"/>
  <c r="G15" i="2"/>
  <c r="G13" i="2"/>
  <c r="G11" i="2"/>
  <c r="G10" i="2"/>
  <c r="G9" i="2"/>
  <c r="G8" i="2"/>
  <c r="G7" i="2"/>
  <c r="G6" i="2"/>
  <c r="L29" i="2" l="1"/>
  <c r="L27" i="2"/>
  <c r="L26" i="2"/>
  <c r="L25" i="2"/>
  <c r="L22" i="2"/>
  <c r="L20" i="2"/>
  <c r="L19" i="2"/>
  <c r="L18" i="2"/>
  <c r="L15" i="2"/>
  <c r="L13" i="2"/>
  <c r="L11" i="2"/>
  <c r="L10" i="2"/>
  <c r="L9" i="2"/>
  <c r="L8" i="2"/>
  <c r="L7" i="2"/>
  <c r="L6" i="2"/>
  <c r="L46" i="1"/>
  <c r="L45" i="1"/>
  <c r="L43" i="1"/>
  <c r="L42" i="1"/>
  <c r="L41" i="1"/>
  <c r="L40" i="1"/>
  <c r="L39" i="1"/>
  <c r="L38" i="1"/>
  <c r="L37" i="1"/>
  <c r="L34" i="1"/>
  <c r="L33" i="1"/>
  <c r="L32" i="1"/>
  <c r="L30" i="1"/>
  <c r="L27" i="1"/>
  <c r="L25" i="1"/>
  <c r="L24" i="1"/>
  <c r="L22" i="1"/>
  <c r="L21" i="1"/>
  <c r="L19" i="1"/>
  <c r="L17" i="1"/>
  <c r="L16" i="1"/>
  <c r="L14" i="1"/>
  <c r="L11" i="1"/>
  <c r="L10" i="1"/>
  <c r="L8" i="1"/>
  <c r="L7" i="1"/>
  <c r="L6" i="1"/>
  <c r="L76" i="3"/>
  <c r="L74" i="3"/>
  <c r="L73" i="3"/>
  <c r="L71" i="3"/>
  <c r="L68" i="3"/>
  <c r="L66" i="3"/>
  <c r="L64" i="3"/>
  <c r="L63" i="3"/>
  <c r="L60" i="3"/>
  <c r="L58" i="3"/>
  <c r="L56" i="3"/>
  <c r="L54" i="3"/>
  <c r="L52" i="3"/>
  <c r="L49" i="3"/>
  <c r="L47" i="3"/>
  <c r="L45" i="3"/>
  <c r="L43" i="3"/>
  <c r="L41" i="3"/>
  <c r="L40" i="3"/>
  <c r="L38" i="3"/>
  <c r="L37" i="3"/>
  <c r="L35" i="3"/>
  <c r="L33" i="3"/>
  <c r="L32" i="3"/>
  <c r="L30" i="3"/>
  <c r="L29" i="3"/>
  <c r="L27" i="3"/>
  <c r="L24" i="3"/>
  <c r="L22" i="3"/>
  <c r="L20" i="3"/>
  <c r="L18" i="3"/>
  <c r="L16" i="3"/>
  <c r="L15" i="3"/>
  <c r="L14" i="3"/>
  <c r="L11" i="3"/>
  <c r="L9" i="3"/>
  <c r="L8" i="3"/>
  <c r="L7" i="3"/>
  <c r="L6" i="3"/>
  <c r="B3" i="13"/>
  <c r="B3" i="12"/>
  <c r="B3" i="11"/>
  <c r="B3" i="10"/>
  <c r="B3" i="8"/>
  <c r="B3" i="9"/>
  <c r="R13" i="7"/>
  <c r="F96" i="7"/>
  <c r="F57" i="7"/>
  <c r="F143" i="4" l="1"/>
  <c r="D143" i="4"/>
  <c r="F141" i="4"/>
  <c r="D141" i="4"/>
  <c r="F140" i="4"/>
  <c r="D140" i="4"/>
  <c r="F138" i="4"/>
  <c r="D138" i="4"/>
  <c r="F135" i="4"/>
  <c r="D135" i="4"/>
  <c r="F133" i="4"/>
  <c r="D133" i="4"/>
  <c r="F131" i="4"/>
  <c r="D131" i="4"/>
  <c r="F130" i="4"/>
  <c r="D130" i="4"/>
  <c r="F127" i="4"/>
  <c r="D127" i="4"/>
  <c r="F125" i="4"/>
  <c r="D125" i="4"/>
  <c r="F123" i="4"/>
  <c r="D123" i="4"/>
  <c r="F121" i="4"/>
  <c r="D121" i="4"/>
  <c r="F119" i="4"/>
  <c r="D119" i="4"/>
  <c r="F116" i="4"/>
  <c r="D116" i="4"/>
  <c r="F114" i="4"/>
  <c r="D114" i="4"/>
  <c r="F112" i="4"/>
  <c r="D112" i="4"/>
  <c r="F110" i="4"/>
  <c r="D110" i="4"/>
  <c r="F108" i="4"/>
  <c r="D108" i="4"/>
  <c r="F107" i="4"/>
  <c r="D107" i="4"/>
  <c r="F105" i="4"/>
  <c r="D105" i="4"/>
  <c r="F104" i="4"/>
  <c r="D104" i="4"/>
  <c r="F102" i="4"/>
  <c r="D102" i="4"/>
  <c r="F100" i="4"/>
  <c r="D100" i="4"/>
  <c r="F99" i="4"/>
  <c r="D99" i="4"/>
  <c r="F97" i="4"/>
  <c r="D97" i="4"/>
  <c r="F96" i="4"/>
  <c r="D96" i="4"/>
  <c r="F94" i="4"/>
  <c r="D94" i="4"/>
  <c r="F91" i="4"/>
  <c r="D91" i="4"/>
  <c r="F89" i="4"/>
  <c r="D89" i="4"/>
  <c r="F87" i="4"/>
  <c r="D87" i="4"/>
  <c r="F85" i="4"/>
  <c r="D85" i="4"/>
  <c r="F83" i="4"/>
  <c r="D83" i="4"/>
  <c r="F82" i="4"/>
  <c r="D82" i="4"/>
  <c r="F81" i="4"/>
  <c r="D81" i="4"/>
  <c r="F78" i="4"/>
  <c r="D78" i="4"/>
  <c r="F76" i="4"/>
  <c r="D76" i="4"/>
  <c r="F75" i="4"/>
  <c r="D75" i="4"/>
  <c r="F74" i="4"/>
  <c r="D74" i="4"/>
  <c r="F73" i="4"/>
  <c r="D73" i="4"/>
  <c r="B141" i="4"/>
  <c r="B140" i="4"/>
  <c r="B143" i="4"/>
  <c r="B138" i="4"/>
  <c r="B135" i="4"/>
  <c r="B133" i="4"/>
  <c r="B131" i="4"/>
  <c r="B130" i="4"/>
  <c r="B127" i="4"/>
  <c r="B125" i="4"/>
  <c r="B123" i="4"/>
  <c r="B121" i="4"/>
  <c r="B119" i="4"/>
  <c r="B116" i="4"/>
  <c r="B114" i="4"/>
  <c r="B112" i="4"/>
  <c r="B110" i="4"/>
  <c r="B108" i="4"/>
  <c r="B107" i="4"/>
  <c r="B105" i="4"/>
  <c r="B104" i="4"/>
  <c r="B102" i="4"/>
  <c r="B100" i="4"/>
  <c r="B99" i="4"/>
  <c r="B97" i="4"/>
  <c r="B96" i="4"/>
  <c r="B94" i="4"/>
  <c r="B91" i="4"/>
  <c r="B89" i="4"/>
  <c r="B87" i="4"/>
  <c r="B85" i="4"/>
  <c r="B83" i="4"/>
  <c r="B82" i="4"/>
  <c r="B81" i="4"/>
  <c r="B78" i="4"/>
  <c r="B76" i="4"/>
  <c r="B75" i="4"/>
  <c r="B74" i="4"/>
  <c r="B73" i="4"/>
  <c r="F70" i="4"/>
  <c r="D70" i="4"/>
  <c r="F68" i="4"/>
  <c r="D68" i="4"/>
  <c r="F67" i="4"/>
  <c r="D67" i="4"/>
  <c r="F66" i="4"/>
  <c r="D66" i="4"/>
  <c r="F63" i="4"/>
  <c r="D63" i="4"/>
  <c r="F61" i="4"/>
  <c r="D61" i="4"/>
  <c r="F60" i="4"/>
  <c r="D60" i="4"/>
  <c r="F59" i="4"/>
  <c r="D59" i="4"/>
  <c r="F56" i="4"/>
  <c r="D56" i="4"/>
  <c r="F54" i="4"/>
  <c r="D54" i="4"/>
  <c r="F52" i="4"/>
  <c r="D52" i="4"/>
  <c r="F51" i="4"/>
  <c r="D51" i="4"/>
  <c r="F50" i="4"/>
  <c r="D50" i="4"/>
  <c r="F49" i="4"/>
  <c r="D49" i="4"/>
  <c r="F48" i="4"/>
  <c r="D48" i="4"/>
  <c r="B70" i="4"/>
  <c r="B68" i="4"/>
  <c r="B67" i="4"/>
  <c r="B66" i="4"/>
  <c r="B63" i="4"/>
  <c r="B61" i="4"/>
  <c r="B60" i="4"/>
  <c r="B59" i="4"/>
  <c r="B56" i="4"/>
  <c r="B54" i="4"/>
  <c r="B52" i="4"/>
  <c r="B51" i="4"/>
  <c r="B50" i="4"/>
  <c r="B49" i="4"/>
  <c r="B48" i="4"/>
  <c r="F47" i="4"/>
  <c r="D47" i="4"/>
  <c r="B47" i="4"/>
  <c r="G81" i="4"/>
  <c r="E48" i="4"/>
  <c r="E138" i="4"/>
  <c r="G97" i="4"/>
  <c r="G47" i="4"/>
  <c r="G63" i="4"/>
  <c r="E81" i="4"/>
  <c r="G133" i="4"/>
  <c r="E51" i="4"/>
  <c r="G76" i="4"/>
  <c r="E99" i="4"/>
  <c r="G51" i="4"/>
  <c r="E89" i="4"/>
  <c r="G108" i="4"/>
  <c r="G52" i="4"/>
  <c r="E140" i="4"/>
  <c r="E125" i="4"/>
  <c r="E116" i="4"/>
  <c r="G131" i="4"/>
  <c r="G100" i="4"/>
  <c r="E143" i="4"/>
  <c r="E91" i="4"/>
  <c r="E97" i="4"/>
  <c r="E105" i="4"/>
  <c r="G74" i="4"/>
  <c r="E114" i="4"/>
  <c r="E47" i="4"/>
  <c r="G96" i="4"/>
  <c r="E85" i="4"/>
  <c r="G140" i="4"/>
  <c r="E59" i="4"/>
  <c r="G75" i="4"/>
  <c r="G48" i="4"/>
  <c r="E78" i="4"/>
  <c r="G112" i="4"/>
  <c r="E49" i="4"/>
  <c r="E102" i="4"/>
  <c r="G73" i="4"/>
  <c r="E127" i="4"/>
  <c r="G123" i="4"/>
  <c r="G78" i="4"/>
  <c r="G99" i="4"/>
  <c r="E66" i="4"/>
  <c r="G67" i="4"/>
  <c r="G116" i="4"/>
  <c r="E50" i="4"/>
  <c r="E119" i="4"/>
  <c r="G59" i="4"/>
  <c r="G105" i="4"/>
  <c r="E52" i="4"/>
  <c r="G60" i="4"/>
  <c r="E112" i="4"/>
  <c r="G143" i="4"/>
  <c r="G130" i="4"/>
  <c r="E56" i="4"/>
  <c r="E130" i="4"/>
  <c r="G54" i="4"/>
  <c r="E110" i="4"/>
  <c r="G66" i="4"/>
  <c r="E54" i="4"/>
  <c r="E74" i="4"/>
  <c r="E107" i="4"/>
  <c r="E87" i="4"/>
  <c r="E133" i="4"/>
  <c r="G56" i="4"/>
  <c r="G61" i="4"/>
  <c r="E61" i="4"/>
  <c r="E94" i="4"/>
  <c r="G83" i="4"/>
  <c r="G85" i="4"/>
  <c r="G114" i="4"/>
  <c r="E68" i="4"/>
  <c r="G70" i="4"/>
  <c r="E108" i="4"/>
  <c r="E100" i="4"/>
  <c r="G138" i="4"/>
  <c r="G110" i="4"/>
  <c r="G87" i="4"/>
  <c r="E83" i="4"/>
  <c r="G68" i="4"/>
  <c r="G141" i="4"/>
  <c r="E76" i="4"/>
  <c r="E123" i="4"/>
  <c r="G104" i="4"/>
  <c r="G102" i="4"/>
  <c r="E67" i="4"/>
  <c r="E73" i="4"/>
  <c r="E82" i="4"/>
  <c r="E96" i="4"/>
  <c r="E131" i="4"/>
  <c r="G125" i="4"/>
  <c r="G121" i="4"/>
  <c r="G94" i="4"/>
  <c r="E104" i="4"/>
  <c r="E121" i="4"/>
  <c r="E135" i="4"/>
  <c r="E63" i="4"/>
  <c r="G119" i="4"/>
  <c r="E75" i="4"/>
  <c r="G107" i="4"/>
  <c r="G127" i="4"/>
  <c r="G91" i="4"/>
  <c r="G82" i="4"/>
  <c r="E141" i="4"/>
  <c r="G50" i="4"/>
  <c r="G135" i="4"/>
  <c r="G89" i="4"/>
  <c r="E60" i="4"/>
  <c r="E70" i="4"/>
  <c r="G49" i="4"/>
  <c r="C174" i="7" l="1"/>
  <c r="C171" i="7"/>
  <c r="C172" i="7"/>
  <c r="C169" i="7"/>
  <c r="C166" i="7"/>
  <c r="C164" i="7"/>
  <c r="C161" i="7"/>
  <c r="C162" i="7"/>
  <c r="C158" i="7"/>
  <c r="C156" i="7"/>
  <c r="C154" i="7"/>
  <c r="C152" i="7"/>
  <c r="C150" i="7"/>
  <c r="C147" i="7"/>
  <c r="C145" i="7"/>
  <c r="C143" i="7"/>
  <c r="C141" i="7"/>
  <c r="C139" i="7"/>
  <c r="C138" i="7"/>
  <c r="C135" i="7"/>
  <c r="C136" i="7"/>
  <c r="C133" i="7"/>
  <c r="C130" i="7"/>
  <c r="C131" i="7"/>
  <c r="C128" i="7"/>
  <c r="C127" i="7"/>
  <c r="C125" i="7"/>
  <c r="C122" i="7"/>
  <c r="C120" i="7"/>
  <c r="C118" i="7"/>
  <c r="C116" i="7"/>
  <c r="C113" i="7"/>
  <c r="C112" i="7"/>
  <c r="C114" i="7"/>
  <c r="C109" i="7"/>
  <c r="C105" i="7"/>
  <c r="C106" i="7"/>
  <c r="C107" i="7"/>
  <c r="C104" i="7"/>
  <c r="C88" i="7"/>
  <c r="C84" i="7"/>
  <c r="C86" i="7"/>
  <c r="C85" i="7"/>
  <c r="C81" i="7"/>
  <c r="C78" i="7"/>
  <c r="C77" i="7"/>
  <c r="C79" i="7"/>
  <c r="C74" i="7"/>
  <c r="C72" i="7"/>
  <c r="C69" i="7"/>
  <c r="C66" i="7"/>
  <c r="C67" i="7"/>
  <c r="C70" i="7"/>
  <c r="C68" i="7"/>
  <c r="C65" i="7"/>
  <c r="M174" i="7" l="1"/>
  <c r="E174" i="7"/>
  <c r="I174" i="7"/>
  <c r="G174" i="7"/>
  <c r="L174" i="7"/>
  <c r="D174" i="7"/>
  <c r="J174" i="7"/>
  <c r="H174" i="7"/>
  <c r="N174" i="7"/>
  <c r="K174" i="7"/>
  <c r="F174" i="7"/>
  <c r="N172" i="7"/>
  <c r="F172" i="7"/>
  <c r="M172" i="7"/>
  <c r="E172" i="7"/>
  <c r="G172" i="7"/>
  <c r="L172" i="7"/>
  <c r="D172" i="7"/>
  <c r="I172" i="7"/>
  <c r="K172" i="7"/>
  <c r="J172" i="7"/>
  <c r="H172" i="7"/>
  <c r="I171" i="7"/>
  <c r="H171" i="7"/>
  <c r="L171" i="7"/>
  <c r="K171" i="7"/>
  <c r="G171" i="7"/>
  <c r="N171" i="7"/>
  <c r="F171" i="7"/>
  <c r="J171" i="7"/>
  <c r="M171" i="7"/>
  <c r="E171" i="7"/>
  <c r="D171" i="7"/>
  <c r="N169" i="7"/>
  <c r="F169" i="7"/>
  <c r="M169" i="7"/>
  <c r="E169" i="7"/>
  <c r="L169" i="7"/>
  <c r="D169" i="7"/>
  <c r="G169" i="7"/>
  <c r="K169" i="7"/>
  <c r="H169" i="7"/>
  <c r="J169" i="7"/>
  <c r="I169" i="7"/>
  <c r="N166" i="7"/>
  <c r="M166" i="7"/>
  <c r="L166" i="7"/>
  <c r="D166" i="7"/>
  <c r="K166" i="7"/>
  <c r="J166" i="7"/>
  <c r="E166" i="7"/>
  <c r="I166" i="7"/>
  <c r="H166" i="7"/>
  <c r="G166" i="7"/>
  <c r="F166" i="7"/>
  <c r="N164" i="7"/>
  <c r="F164" i="7"/>
  <c r="L164" i="7"/>
  <c r="K164" i="7"/>
  <c r="I164" i="7"/>
  <c r="M164" i="7"/>
  <c r="E164" i="7"/>
  <c r="D164" i="7"/>
  <c r="G164" i="7"/>
  <c r="J164" i="7"/>
  <c r="H164" i="7"/>
  <c r="L162" i="7"/>
  <c r="D162" i="7"/>
  <c r="K162" i="7"/>
  <c r="J162" i="7"/>
  <c r="I162" i="7"/>
  <c r="M162" i="7"/>
  <c r="H162" i="7"/>
  <c r="E162" i="7"/>
  <c r="G162" i="7"/>
  <c r="N162" i="7"/>
  <c r="F162" i="7"/>
  <c r="G161" i="7"/>
  <c r="N161" i="7"/>
  <c r="F161" i="7"/>
  <c r="M161" i="7"/>
  <c r="E161" i="7"/>
  <c r="L161" i="7"/>
  <c r="D161" i="7"/>
  <c r="K161" i="7"/>
  <c r="I161" i="7"/>
  <c r="J161" i="7"/>
  <c r="H161" i="7"/>
  <c r="M158" i="7"/>
  <c r="E158" i="7"/>
  <c r="L158" i="7"/>
  <c r="D158" i="7"/>
  <c r="K158" i="7"/>
  <c r="J158" i="7"/>
  <c r="I158" i="7"/>
  <c r="H158" i="7"/>
  <c r="G158" i="7"/>
  <c r="N158" i="7"/>
  <c r="F158" i="7"/>
  <c r="L156" i="7"/>
  <c r="D156" i="7"/>
  <c r="K156" i="7"/>
  <c r="J156" i="7"/>
  <c r="I156" i="7"/>
  <c r="M156" i="7"/>
  <c r="H156" i="7"/>
  <c r="F156" i="7"/>
  <c r="E156" i="7"/>
  <c r="G156" i="7"/>
  <c r="N156" i="7"/>
  <c r="N154" i="7"/>
  <c r="F154" i="7"/>
  <c r="M154" i="7"/>
  <c r="E154" i="7"/>
  <c r="D154" i="7"/>
  <c r="L154" i="7"/>
  <c r="K154" i="7"/>
  <c r="J154" i="7"/>
  <c r="I154" i="7"/>
  <c r="H154" i="7"/>
  <c r="G154" i="7"/>
  <c r="N152" i="7"/>
  <c r="F152" i="7"/>
  <c r="I152" i="7"/>
  <c r="G152" i="7"/>
  <c r="M152" i="7"/>
  <c r="E152" i="7"/>
  <c r="L152" i="7"/>
  <c r="D152" i="7"/>
  <c r="K152" i="7"/>
  <c r="J152" i="7"/>
  <c r="H152" i="7"/>
  <c r="N150" i="7"/>
  <c r="F150" i="7"/>
  <c r="M150" i="7"/>
  <c r="E150" i="7"/>
  <c r="L150" i="7"/>
  <c r="D150" i="7"/>
  <c r="H150" i="7"/>
  <c r="K150" i="7"/>
  <c r="J150" i="7"/>
  <c r="I150" i="7"/>
  <c r="G150" i="7"/>
  <c r="N147" i="7"/>
  <c r="F147" i="7"/>
  <c r="K147" i="7"/>
  <c r="I147" i="7"/>
  <c r="M147" i="7"/>
  <c r="E147" i="7"/>
  <c r="D147" i="7"/>
  <c r="J147" i="7"/>
  <c r="H147" i="7"/>
  <c r="L147" i="7"/>
  <c r="G147" i="7"/>
  <c r="M145" i="7"/>
  <c r="E145" i="7"/>
  <c r="L145" i="7"/>
  <c r="D145" i="7"/>
  <c r="K145" i="7"/>
  <c r="N145" i="7"/>
  <c r="J145" i="7"/>
  <c r="G145" i="7"/>
  <c r="I145" i="7"/>
  <c r="H145" i="7"/>
  <c r="F145" i="7"/>
  <c r="M143" i="7"/>
  <c r="E143" i="7"/>
  <c r="N143" i="7"/>
  <c r="L143" i="7"/>
  <c r="D143" i="7"/>
  <c r="J143" i="7"/>
  <c r="F143" i="7"/>
  <c r="K143" i="7"/>
  <c r="I143" i="7"/>
  <c r="H143" i="7"/>
  <c r="G143" i="7"/>
  <c r="M141" i="7"/>
  <c r="E141" i="7"/>
  <c r="L141" i="7"/>
  <c r="D141" i="7"/>
  <c r="K141" i="7"/>
  <c r="I141" i="7"/>
  <c r="J141" i="7"/>
  <c r="H141" i="7"/>
  <c r="G141" i="7"/>
  <c r="N141" i="7"/>
  <c r="F141" i="7"/>
  <c r="H138" i="7"/>
  <c r="F138" i="7"/>
  <c r="G138" i="7"/>
  <c r="N138" i="7"/>
  <c r="M138" i="7"/>
  <c r="E138" i="7"/>
  <c r="L138" i="7"/>
  <c r="D138" i="7"/>
  <c r="K138" i="7"/>
  <c r="J138" i="7"/>
  <c r="I138" i="7"/>
  <c r="M139" i="7"/>
  <c r="E139" i="7"/>
  <c r="J139" i="7"/>
  <c r="L139" i="7"/>
  <c r="D139" i="7"/>
  <c r="F139" i="7"/>
  <c r="K139" i="7"/>
  <c r="I139" i="7"/>
  <c r="G139" i="7"/>
  <c r="N139" i="7"/>
  <c r="H139" i="7"/>
  <c r="N136" i="7"/>
  <c r="F136" i="7"/>
  <c r="M136" i="7"/>
  <c r="E136" i="7"/>
  <c r="K136" i="7"/>
  <c r="L136" i="7"/>
  <c r="D136" i="7"/>
  <c r="J136" i="7"/>
  <c r="I136" i="7"/>
  <c r="H136" i="7"/>
  <c r="G136" i="7"/>
  <c r="I135" i="7"/>
  <c r="F135" i="7"/>
  <c r="E135" i="7"/>
  <c r="H135" i="7"/>
  <c r="G135" i="7"/>
  <c r="N135" i="7"/>
  <c r="M135" i="7"/>
  <c r="L135" i="7"/>
  <c r="D135" i="7"/>
  <c r="K135" i="7"/>
  <c r="J135" i="7"/>
  <c r="M133" i="7"/>
  <c r="E133" i="7"/>
  <c r="L133" i="7"/>
  <c r="D133" i="7"/>
  <c r="K133" i="7"/>
  <c r="J133" i="7"/>
  <c r="I133" i="7"/>
  <c r="H133" i="7"/>
  <c r="G133" i="7"/>
  <c r="N133" i="7"/>
  <c r="F133" i="7"/>
  <c r="M131" i="7"/>
  <c r="E131" i="7"/>
  <c r="H131" i="7"/>
  <c r="L131" i="7"/>
  <c r="D131" i="7"/>
  <c r="K131" i="7"/>
  <c r="J131" i="7"/>
  <c r="I131" i="7"/>
  <c r="G131" i="7"/>
  <c r="N131" i="7"/>
  <c r="F131" i="7"/>
  <c r="H130" i="7"/>
  <c r="D130" i="7"/>
  <c r="G130" i="7"/>
  <c r="K130" i="7"/>
  <c r="N130" i="7"/>
  <c r="F130" i="7"/>
  <c r="L130" i="7"/>
  <c r="M130" i="7"/>
  <c r="E130" i="7"/>
  <c r="J130" i="7"/>
  <c r="I130" i="7"/>
  <c r="I127" i="7"/>
  <c r="H127" i="7"/>
  <c r="G127" i="7"/>
  <c r="F127" i="7"/>
  <c r="N127" i="7"/>
  <c r="L127" i="7"/>
  <c r="M127" i="7"/>
  <c r="E127" i="7"/>
  <c r="D127" i="7"/>
  <c r="K127" i="7"/>
  <c r="J127" i="7"/>
  <c r="N128" i="7"/>
  <c r="F128" i="7"/>
  <c r="M128" i="7"/>
  <c r="E128" i="7"/>
  <c r="L128" i="7"/>
  <c r="D128" i="7"/>
  <c r="I128" i="7"/>
  <c r="K128" i="7"/>
  <c r="J128" i="7"/>
  <c r="H128" i="7"/>
  <c r="G128" i="7"/>
  <c r="L125" i="7"/>
  <c r="D125" i="7"/>
  <c r="K125" i="7"/>
  <c r="J125" i="7"/>
  <c r="I125" i="7"/>
  <c r="N125" i="7"/>
  <c r="E125" i="7"/>
  <c r="H125" i="7"/>
  <c r="G125" i="7"/>
  <c r="F125" i="7"/>
  <c r="M125" i="7"/>
  <c r="L122" i="7"/>
  <c r="D122" i="7"/>
  <c r="K122" i="7"/>
  <c r="J122" i="7"/>
  <c r="I122" i="7"/>
  <c r="M122" i="7"/>
  <c r="H122" i="7"/>
  <c r="N122" i="7"/>
  <c r="G122" i="7"/>
  <c r="F122" i="7"/>
  <c r="E122" i="7"/>
  <c r="N120" i="7"/>
  <c r="F120" i="7"/>
  <c r="M120" i="7"/>
  <c r="E120" i="7"/>
  <c r="I120" i="7"/>
  <c r="L120" i="7"/>
  <c r="D120" i="7"/>
  <c r="H120" i="7"/>
  <c r="K120" i="7"/>
  <c r="G120" i="7"/>
  <c r="J120" i="7"/>
  <c r="N118" i="7"/>
  <c r="F118" i="7"/>
  <c r="M118" i="7"/>
  <c r="E118" i="7"/>
  <c r="L118" i="7"/>
  <c r="D118" i="7"/>
  <c r="K118" i="7"/>
  <c r="J118" i="7"/>
  <c r="I118" i="7"/>
  <c r="H118" i="7"/>
  <c r="G118" i="7"/>
  <c r="L116" i="7"/>
  <c r="D116" i="7"/>
  <c r="I116" i="7"/>
  <c r="K116" i="7"/>
  <c r="J116" i="7"/>
  <c r="H116" i="7"/>
  <c r="F116" i="7"/>
  <c r="E116" i="7"/>
  <c r="G116" i="7"/>
  <c r="N116" i="7"/>
  <c r="M116" i="7"/>
  <c r="G113" i="7"/>
  <c r="N113" i="7"/>
  <c r="F113" i="7"/>
  <c r="M113" i="7"/>
  <c r="E113" i="7"/>
  <c r="L113" i="7"/>
  <c r="D113" i="7"/>
  <c r="I113" i="7"/>
  <c r="K113" i="7"/>
  <c r="J113" i="7"/>
  <c r="H113" i="7"/>
  <c r="L114" i="7"/>
  <c r="D114" i="7"/>
  <c r="K114" i="7"/>
  <c r="J114" i="7"/>
  <c r="I114" i="7"/>
  <c r="M114" i="7"/>
  <c r="H114" i="7"/>
  <c r="F114" i="7"/>
  <c r="E114" i="7"/>
  <c r="G114" i="7"/>
  <c r="N114" i="7"/>
  <c r="J112" i="7"/>
  <c r="I112" i="7"/>
  <c r="G112" i="7"/>
  <c r="D112" i="7"/>
  <c r="N112" i="7"/>
  <c r="F112" i="7"/>
  <c r="H112" i="7"/>
  <c r="M112" i="7"/>
  <c r="E112" i="7"/>
  <c r="L112" i="7"/>
  <c r="K112" i="7"/>
  <c r="L109" i="7"/>
  <c r="D109" i="7"/>
  <c r="I109" i="7"/>
  <c r="K109" i="7"/>
  <c r="J109" i="7"/>
  <c r="E109" i="7"/>
  <c r="H109" i="7"/>
  <c r="G109" i="7"/>
  <c r="N109" i="7"/>
  <c r="F109" i="7"/>
  <c r="M109" i="7"/>
  <c r="N107" i="7"/>
  <c r="F107" i="7"/>
  <c r="M107" i="7"/>
  <c r="E107" i="7"/>
  <c r="L107" i="7"/>
  <c r="D107" i="7"/>
  <c r="J107" i="7"/>
  <c r="K107" i="7"/>
  <c r="I107" i="7"/>
  <c r="H107" i="7"/>
  <c r="G107" i="7"/>
  <c r="I106" i="7"/>
  <c r="H106" i="7"/>
  <c r="G106" i="7"/>
  <c r="L106" i="7"/>
  <c r="N106" i="7"/>
  <c r="F106" i="7"/>
  <c r="M106" i="7"/>
  <c r="E106" i="7"/>
  <c r="D106" i="7"/>
  <c r="K106" i="7"/>
  <c r="J106" i="7"/>
  <c r="G104" i="7"/>
  <c r="N104" i="7"/>
  <c r="F104" i="7"/>
  <c r="J104" i="7"/>
  <c r="M104" i="7"/>
  <c r="E104" i="7"/>
  <c r="L104" i="7"/>
  <c r="D104" i="7"/>
  <c r="K104" i="7"/>
  <c r="H104" i="7"/>
  <c r="I104" i="7"/>
  <c r="L105" i="7"/>
  <c r="D105" i="7"/>
  <c r="K105" i="7"/>
  <c r="F105" i="7"/>
  <c r="J105" i="7"/>
  <c r="H105" i="7"/>
  <c r="G105" i="7"/>
  <c r="N105" i="7"/>
  <c r="I105" i="7"/>
  <c r="M105" i="7"/>
  <c r="E105" i="7"/>
  <c r="M88" i="7"/>
  <c r="E88" i="7"/>
  <c r="L88" i="7"/>
  <c r="D88" i="7"/>
  <c r="K88" i="7"/>
  <c r="N88" i="7"/>
  <c r="J88" i="7"/>
  <c r="G88" i="7"/>
  <c r="I88" i="7"/>
  <c r="H88" i="7"/>
  <c r="F88" i="7"/>
  <c r="N86" i="7"/>
  <c r="F86" i="7"/>
  <c r="M86" i="7"/>
  <c r="E86" i="7"/>
  <c r="G86" i="7"/>
  <c r="L86" i="7"/>
  <c r="D86" i="7"/>
  <c r="K86" i="7"/>
  <c r="J86" i="7"/>
  <c r="I86" i="7"/>
  <c r="H86" i="7"/>
  <c r="L84" i="7"/>
  <c r="D84" i="7"/>
  <c r="E84" i="7"/>
  <c r="K84" i="7"/>
  <c r="J84" i="7"/>
  <c r="I84" i="7"/>
  <c r="F84" i="7"/>
  <c r="H84" i="7"/>
  <c r="N84" i="7"/>
  <c r="M84" i="7"/>
  <c r="G84" i="7"/>
  <c r="I85" i="7"/>
  <c r="H85" i="7"/>
  <c r="K85" i="7"/>
  <c r="G85" i="7"/>
  <c r="N85" i="7"/>
  <c r="F85" i="7"/>
  <c r="M85" i="7"/>
  <c r="E85" i="7"/>
  <c r="L85" i="7"/>
  <c r="D85" i="7"/>
  <c r="J85" i="7"/>
  <c r="K81" i="7"/>
  <c r="J81" i="7"/>
  <c r="I81" i="7"/>
  <c r="M81" i="7"/>
  <c r="H81" i="7"/>
  <c r="N81" i="7"/>
  <c r="L81" i="7"/>
  <c r="G81" i="7"/>
  <c r="F81" i="7"/>
  <c r="E81" i="7"/>
  <c r="D81" i="7"/>
  <c r="K79" i="7"/>
  <c r="J79" i="7"/>
  <c r="E79" i="7"/>
  <c r="I79" i="7"/>
  <c r="N79" i="7"/>
  <c r="D79" i="7"/>
  <c r="H79" i="7"/>
  <c r="G79" i="7"/>
  <c r="F79" i="7"/>
  <c r="M79" i="7"/>
  <c r="L79" i="7"/>
  <c r="I77" i="7"/>
  <c r="H77" i="7"/>
  <c r="G77" i="7"/>
  <c r="E77" i="7"/>
  <c r="L77" i="7"/>
  <c r="K77" i="7"/>
  <c r="N77" i="7"/>
  <c r="F77" i="7"/>
  <c r="M77" i="7"/>
  <c r="D77" i="7"/>
  <c r="J77" i="7"/>
  <c r="N78" i="7"/>
  <c r="F78" i="7"/>
  <c r="M78" i="7"/>
  <c r="E78" i="7"/>
  <c r="G78" i="7"/>
  <c r="L78" i="7"/>
  <c r="D78" i="7"/>
  <c r="J78" i="7"/>
  <c r="H78" i="7"/>
  <c r="K78" i="7"/>
  <c r="I78" i="7"/>
  <c r="L74" i="7"/>
  <c r="D74" i="7"/>
  <c r="K74" i="7"/>
  <c r="J74" i="7"/>
  <c r="I74" i="7"/>
  <c r="H74" i="7"/>
  <c r="G74" i="7"/>
  <c r="N74" i="7"/>
  <c r="F74" i="7"/>
  <c r="M74" i="7"/>
  <c r="E74" i="7"/>
  <c r="L72" i="7"/>
  <c r="D72" i="7"/>
  <c r="K72" i="7"/>
  <c r="J72" i="7"/>
  <c r="I72" i="7"/>
  <c r="H72" i="7"/>
  <c r="E72" i="7"/>
  <c r="G72" i="7"/>
  <c r="N72" i="7"/>
  <c r="F72" i="7"/>
  <c r="M72" i="7"/>
  <c r="M65" i="7"/>
  <c r="E65" i="7"/>
  <c r="L65" i="7"/>
  <c r="D65" i="7"/>
  <c r="K65" i="7"/>
  <c r="J65" i="7"/>
  <c r="I65" i="7"/>
  <c r="H65" i="7"/>
  <c r="F65" i="7"/>
  <c r="G65" i="7"/>
  <c r="N65" i="7"/>
  <c r="N70" i="7"/>
  <c r="F70" i="7"/>
  <c r="M70" i="7"/>
  <c r="E70" i="7"/>
  <c r="L70" i="7"/>
  <c r="D70" i="7"/>
  <c r="K70" i="7"/>
  <c r="J70" i="7"/>
  <c r="I70" i="7"/>
  <c r="H70" i="7"/>
  <c r="G70" i="7"/>
  <c r="G67" i="7"/>
  <c r="N67" i="7"/>
  <c r="F67" i="7"/>
  <c r="M67" i="7"/>
  <c r="E67" i="7"/>
  <c r="L67" i="7"/>
  <c r="D67" i="7"/>
  <c r="K67" i="7"/>
  <c r="J67" i="7"/>
  <c r="I67" i="7"/>
  <c r="H67" i="7"/>
  <c r="J66" i="7"/>
  <c r="I66" i="7"/>
  <c r="H66" i="7"/>
  <c r="G66" i="7"/>
  <c r="N66" i="7"/>
  <c r="F66" i="7"/>
  <c r="E66" i="7"/>
  <c r="M66" i="7"/>
  <c r="L66" i="7"/>
  <c r="D66" i="7"/>
  <c r="K66" i="7"/>
  <c r="I69" i="7"/>
  <c r="H69" i="7"/>
  <c r="G69" i="7"/>
  <c r="N69" i="7"/>
  <c r="F69" i="7"/>
  <c r="M69" i="7"/>
  <c r="E69" i="7"/>
  <c r="L69" i="7"/>
  <c r="D69" i="7"/>
  <c r="K69" i="7"/>
  <c r="J69" i="7"/>
  <c r="L68" i="7"/>
  <c r="D68" i="7"/>
  <c r="K68" i="7"/>
  <c r="J68" i="7"/>
  <c r="I68" i="7"/>
  <c r="H68" i="7"/>
  <c r="G68" i="7"/>
  <c r="N68" i="7"/>
  <c r="F68" i="7"/>
  <c r="M68" i="7"/>
  <c r="E68" i="7"/>
  <c r="G178" i="7"/>
  <c r="S25" i="7" s="1"/>
  <c r="G179" i="7"/>
  <c r="T25" i="7" s="1"/>
  <c r="G177" i="7"/>
  <c r="R25" i="7" s="1"/>
  <c r="G92" i="7"/>
  <c r="S22" i="7" s="1"/>
  <c r="G93" i="7"/>
  <c r="T22" i="7" s="1"/>
  <c r="G91" i="7"/>
  <c r="R22" i="7" s="1"/>
  <c r="F44" i="4"/>
  <c r="F43" i="4"/>
  <c r="F41" i="4"/>
  <c r="F40" i="4"/>
  <c r="F39" i="4"/>
  <c r="F38" i="4"/>
  <c r="F37" i="4"/>
  <c r="F36" i="4"/>
  <c r="F35" i="4"/>
  <c r="F32" i="4"/>
  <c r="F31" i="4"/>
  <c r="F30" i="4"/>
  <c r="F28" i="4"/>
  <c r="F25" i="4"/>
  <c r="F23" i="4"/>
  <c r="F22" i="4"/>
  <c r="F20" i="4"/>
  <c r="F19" i="4"/>
  <c r="F17" i="4"/>
  <c r="F15" i="4"/>
  <c r="F14" i="4"/>
  <c r="F12" i="4"/>
  <c r="F9" i="4"/>
  <c r="F8" i="4"/>
  <c r="F6" i="4"/>
  <c r="F5" i="4"/>
  <c r="F4" i="4"/>
  <c r="G180" i="7" l="1"/>
  <c r="D44" i="4"/>
  <c r="D43" i="4"/>
  <c r="D41" i="4"/>
  <c r="D40" i="4"/>
  <c r="D39" i="4"/>
  <c r="D38" i="4"/>
  <c r="D37" i="4"/>
  <c r="D36" i="4"/>
  <c r="D35" i="4"/>
  <c r="D32" i="4"/>
  <c r="D31" i="4"/>
  <c r="D30" i="4"/>
  <c r="D28" i="4"/>
  <c r="D25" i="4"/>
  <c r="D23" i="4"/>
  <c r="D22" i="4"/>
  <c r="D20" i="4"/>
  <c r="D19" i="4"/>
  <c r="D17" i="4"/>
  <c r="D15" i="4"/>
  <c r="D14" i="4"/>
  <c r="D12" i="4"/>
  <c r="D9" i="4"/>
  <c r="D8" i="4"/>
  <c r="D6" i="4"/>
  <c r="D5" i="4"/>
  <c r="D4" i="4"/>
  <c r="B44" i="4"/>
  <c r="B43" i="4"/>
  <c r="B41" i="4"/>
  <c r="B40" i="4"/>
  <c r="B39" i="4"/>
  <c r="B38" i="4"/>
  <c r="B37" i="4"/>
  <c r="B36" i="4"/>
  <c r="B35" i="4"/>
  <c r="B32" i="4"/>
  <c r="B31" i="4"/>
  <c r="B30" i="4"/>
  <c r="B28" i="4"/>
  <c r="B25" i="4"/>
  <c r="B23" i="4"/>
  <c r="B22" i="4"/>
  <c r="B20" i="4"/>
  <c r="B19" i="4"/>
  <c r="B17" i="4"/>
  <c r="B15" i="4"/>
  <c r="B14" i="4"/>
  <c r="B12" i="4"/>
  <c r="B9" i="4"/>
  <c r="B8" i="4"/>
  <c r="B6" i="4"/>
  <c r="B5" i="4"/>
  <c r="B4" i="4"/>
  <c r="H180" i="7" l="1"/>
  <c r="S12" i="7"/>
  <c r="T12" i="7" s="1"/>
  <c r="H179" i="7"/>
  <c r="T26" i="7" s="1"/>
  <c r="H178" i="7"/>
  <c r="H177" i="7"/>
  <c r="R26" i="7" s="1"/>
  <c r="E76" i="3"/>
  <c r="E74" i="3"/>
  <c r="E73" i="3"/>
  <c r="E71" i="3"/>
  <c r="E68" i="3"/>
  <c r="E66" i="3"/>
  <c r="E64" i="3"/>
  <c r="E63" i="3"/>
  <c r="E60" i="3"/>
  <c r="E58" i="3"/>
  <c r="E56" i="3"/>
  <c r="E54" i="3"/>
  <c r="E52" i="3"/>
  <c r="E49" i="3"/>
  <c r="E47" i="3"/>
  <c r="E45" i="3"/>
  <c r="E43" i="3"/>
  <c r="E41" i="3"/>
  <c r="E40" i="3"/>
  <c r="E38" i="3"/>
  <c r="E37" i="3"/>
  <c r="E35" i="3"/>
  <c r="E33" i="3"/>
  <c r="E32" i="3"/>
  <c r="E30" i="3"/>
  <c r="E29" i="3"/>
  <c r="E27" i="3"/>
  <c r="E24" i="3"/>
  <c r="E22" i="3"/>
  <c r="E20" i="3"/>
  <c r="E18" i="3"/>
  <c r="E16" i="3"/>
  <c r="E15" i="3"/>
  <c r="E14" i="3"/>
  <c r="E11" i="3"/>
  <c r="E9" i="3"/>
  <c r="E8" i="3"/>
  <c r="E7" i="3"/>
  <c r="E6" i="3"/>
  <c r="E29" i="2"/>
  <c r="E27" i="2"/>
  <c r="E26" i="2"/>
  <c r="E25" i="2"/>
  <c r="E22" i="2"/>
  <c r="E20" i="2"/>
  <c r="E19" i="2"/>
  <c r="E18" i="2"/>
  <c r="E15" i="2"/>
  <c r="E13" i="2"/>
  <c r="E11" i="2"/>
  <c r="E10" i="2"/>
  <c r="E9" i="2"/>
  <c r="E8" i="2"/>
  <c r="E7" i="2"/>
  <c r="E6" i="2"/>
  <c r="E46" i="1"/>
  <c r="E45" i="1"/>
  <c r="E43" i="1"/>
  <c r="E42" i="1"/>
  <c r="E41" i="1"/>
  <c r="E40" i="1"/>
  <c r="E39" i="1"/>
  <c r="E38" i="1"/>
  <c r="E37" i="1"/>
  <c r="E34" i="1"/>
  <c r="E33" i="1"/>
  <c r="E32" i="1"/>
  <c r="E30" i="1"/>
  <c r="E27" i="1"/>
  <c r="E25" i="1"/>
  <c r="E24" i="1"/>
  <c r="E22" i="1"/>
  <c r="E21" i="1"/>
  <c r="E19" i="1"/>
  <c r="E17" i="1"/>
  <c r="E16" i="1"/>
  <c r="E14" i="1"/>
  <c r="E11" i="1"/>
  <c r="E10" i="1"/>
  <c r="E8" i="1"/>
  <c r="E7" i="1"/>
  <c r="E6" i="1"/>
  <c r="S26" i="7" l="1"/>
  <c r="G94" i="7"/>
  <c r="S11" i="7" s="1"/>
  <c r="T11" i="7" s="1"/>
  <c r="H94" i="7" l="1"/>
  <c r="H91" i="7"/>
  <c r="R23" i="7" s="1"/>
  <c r="H93" i="7"/>
  <c r="T23" i="7" s="1"/>
  <c r="H92" i="7"/>
  <c r="S23" i="7" s="1"/>
  <c r="G11" i="1"/>
  <c r="G33" i="1"/>
  <c r="G31" i="4"/>
  <c r="G9" i="4"/>
  <c r="C14" i="7" l="1"/>
  <c r="D14" i="7" s="1"/>
  <c r="C36" i="7"/>
  <c r="H36" i="7" s="1"/>
  <c r="G6" i="1"/>
  <c r="G4" i="4"/>
  <c r="M14" i="7" l="1"/>
  <c r="E14" i="7"/>
  <c r="H14" i="7"/>
  <c r="I14" i="7"/>
  <c r="L14" i="7"/>
  <c r="J14" i="7"/>
  <c r="G14" i="7"/>
  <c r="F14" i="7"/>
  <c r="N14" i="7"/>
  <c r="K14" i="7"/>
  <c r="D36" i="7"/>
  <c r="L36" i="7"/>
  <c r="E36" i="7"/>
  <c r="M36" i="7"/>
  <c r="J36" i="7"/>
  <c r="I36" i="7"/>
  <c r="G36" i="7"/>
  <c r="K36" i="7"/>
  <c r="F36" i="7"/>
  <c r="N36" i="7"/>
  <c r="C9" i="7"/>
  <c r="J9" i="7" s="1"/>
  <c r="G8" i="1"/>
  <c r="G6" i="4"/>
  <c r="K9" i="7" l="1"/>
  <c r="F9" i="7"/>
  <c r="I9" i="7"/>
  <c r="G9" i="7"/>
  <c r="L9" i="7"/>
  <c r="H9" i="7"/>
  <c r="D9" i="7"/>
  <c r="E9" i="7"/>
  <c r="M9" i="7"/>
  <c r="N9" i="7"/>
  <c r="C11" i="7"/>
  <c r="F11" i="7" s="1"/>
  <c r="G7" i="1"/>
  <c r="G5" i="4"/>
  <c r="G11" i="7" l="1"/>
  <c r="K11" i="7"/>
  <c r="E11" i="7"/>
  <c r="N11" i="7"/>
  <c r="J11" i="7"/>
  <c r="I11" i="7"/>
  <c r="D11" i="7"/>
  <c r="L11" i="7"/>
  <c r="M11" i="7"/>
  <c r="H11" i="7"/>
  <c r="C10" i="7"/>
  <c r="I10" i="7" s="1"/>
  <c r="G10" i="1"/>
  <c r="G8" i="4"/>
  <c r="G10" i="7" l="1"/>
  <c r="D10" i="7"/>
  <c r="K10" i="7"/>
  <c r="E10" i="7"/>
  <c r="M10" i="7"/>
  <c r="L10" i="7"/>
  <c r="F10" i="7"/>
  <c r="J10" i="7"/>
  <c r="H10" i="7"/>
  <c r="N10" i="7"/>
  <c r="C13" i="7"/>
  <c r="G14" i="1"/>
  <c r="G12" i="4"/>
  <c r="H13" i="7" l="1"/>
  <c r="I13" i="7"/>
  <c r="K13" i="7"/>
  <c r="J13" i="7"/>
  <c r="E13" i="7"/>
  <c r="F13" i="7"/>
  <c r="M13" i="7"/>
  <c r="D13" i="7"/>
  <c r="L13" i="7"/>
  <c r="G13" i="7"/>
  <c r="N13" i="7"/>
  <c r="C17" i="7"/>
  <c r="K17" i="7" s="1"/>
  <c r="G16" i="1"/>
  <c r="G14" i="4"/>
  <c r="I17" i="7" l="1"/>
  <c r="L17" i="7"/>
  <c r="G17" i="7"/>
  <c r="D17" i="7"/>
  <c r="M17" i="7"/>
  <c r="H17" i="7"/>
  <c r="F17" i="7"/>
  <c r="N17" i="7"/>
  <c r="E17" i="7"/>
  <c r="J17" i="7"/>
  <c r="C19" i="7"/>
  <c r="G17" i="1"/>
  <c r="G15" i="4"/>
  <c r="F19" i="7" l="1"/>
  <c r="I19" i="7"/>
  <c r="D19" i="7"/>
  <c r="K19" i="7"/>
  <c r="E19" i="7"/>
  <c r="H19" i="7"/>
  <c r="M19" i="7"/>
  <c r="N19" i="7"/>
  <c r="G19" i="7"/>
  <c r="J19" i="7"/>
  <c r="L19" i="7"/>
  <c r="C20" i="7"/>
  <c r="H20" i="7" s="1"/>
  <c r="G19" i="1"/>
  <c r="G17" i="4"/>
  <c r="I20" i="7" l="1"/>
  <c r="D20" i="7"/>
  <c r="L20" i="7"/>
  <c r="E20" i="7"/>
  <c r="M20" i="7"/>
  <c r="J20" i="7"/>
  <c r="F20" i="7"/>
  <c r="G20" i="7"/>
  <c r="K20" i="7"/>
  <c r="N20" i="7"/>
  <c r="C22" i="7"/>
  <c r="G22" i="1"/>
  <c r="G20" i="4"/>
  <c r="H22" i="7" l="1"/>
  <c r="M22" i="7"/>
  <c r="E22" i="7"/>
  <c r="N22" i="7"/>
  <c r="J22" i="7"/>
  <c r="G22" i="7"/>
  <c r="K22" i="7"/>
  <c r="L22" i="7"/>
  <c r="F22" i="7"/>
  <c r="I22" i="7"/>
  <c r="D22" i="7"/>
  <c r="C25" i="7"/>
  <c r="I25" i="7" s="1"/>
  <c r="G21" i="1"/>
  <c r="G19" i="4"/>
  <c r="D25" i="7" l="1"/>
  <c r="H25" i="7"/>
  <c r="L25" i="7"/>
  <c r="F25" i="7"/>
  <c r="E25" i="7"/>
  <c r="M25" i="7"/>
  <c r="J25" i="7"/>
  <c r="G25" i="7"/>
  <c r="K25" i="7"/>
  <c r="N25" i="7"/>
  <c r="C24" i="7"/>
  <c r="G25" i="1"/>
  <c r="G23" i="4"/>
  <c r="K24" i="7" l="1"/>
  <c r="D24" i="7"/>
  <c r="E24" i="7"/>
  <c r="I24" i="7"/>
  <c r="L24" i="7"/>
  <c r="F24" i="7"/>
  <c r="N24" i="7"/>
  <c r="M24" i="7"/>
  <c r="J24" i="7"/>
  <c r="H24" i="7"/>
  <c r="G24" i="7"/>
  <c r="C28" i="7"/>
  <c r="G24" i="1"/>
  <c r="G22" i="4"/>
  <c r="I28" i="7" l="1"/>
  <c r="E28" i="7"/>
  <c r="N28" i="7"/>
  <c r="K28" i="7"/>
  <c r="G28" i="7"/>
  <c r="M28" i="7"/>
  <c r="F28" i="7"/>
  <c r="H28" i="7"/>
  <c r="D28" i="7"/>
  <c r="J28" i="7"/>
  <c r="L28" i="7"/>
  <c r="C27" i="7"/>
  <c r="G27" i="1"/>
  <c r="G25" i="4"/>
  <c r="J27" i="7" l="1"/>
  <c r="L27" i="7"/>
  <c r="E27" i="7"/>
  <c r="H27" i="7"/>
  <c r="I27" i="7"/>
  <c r="N27" i="7"/>
  <c r="F27" i="7"/>
  <c r="K27" i="7"/>
  <c r="M27" i="7"/>
  <c r="D27" i="7"/>
  <c r="G27" i="7"/>
  <c r="C30" i="7"/>
  <c r="G30" i="1"/>
  <c r="G28" i="4"/>
  <c r="N30" i="7" l="1"/>
  <c r="H30" i="7"/>
  <c r="K30" i="7"/>
  <c r="D30" i="7"/>
  <c r="E30" i="7"/>
  <c r="G30" i="7"/>
  <c r="J30" i="7"/>
  <c r="I30" i="7"/>
  <c r="L30" i="7"/>
  <c r="M30" i="7"/>
  <c r="F30" i="7"/>
  <c r="C33" i="7"/>
  <c r="G34" i="1"/>
  <c r="G32" i="4"/>
  <c r="I33" i="7" l="1"/>
  <c r="J33" i="7"/>
  <c r="K33" i="7"/>
  <c r="D33" i="7"/>
  <c r="E33" i="7"/>
  <c r="F33" i="7"/>
  <c r="G33" i="7"/>
  <c r="L33" i="7"/>
  <c r="M33" i="7"/>
  <c r="H33" i="7"/>
  <c r="N33" i="7"/>
  <c r="C37" i="7"/>
  <c r="G32" i="1"/>
  <c r="G30" i="4"/>
  <c r="I37" i="7" l="1"/>
  <c r="G37" i="7"/>
  <c r="K37" i="7"/>
  <c r="D37" i="7"/>
  <c r="E37" i="7"/>
  <c r="L37" i="7"/>
  <c r="J37" i="7"/>
  <c r="M37" i="7"/>
  <c r="F37" i="7"/>
  <c r="N37" i="7"/>
  <c r="H37" i="7"/>
  <c r="C35" i="7"/>
  <c r="G41" i="1"/>
  <c r="G39" i="4"/>
  <c r="G35" i="7" l="1"/>
  <c r="H35" i="7"/>
  <c r="E35" i="7"/>
  <c r="J35" i="7"/>
  <c r="K35" i="7"/>
  <c r="L35" i="7"/>
  <c r="I35" i="7"/>
  <c r="D35" i="7"/>
  <c r="F35" i="7"/>
  <c r="M35" i="7"/>
  <c r="N35" i="7"/>
  <c r="C44" i="7"/>
  <c r="G42" i="1"/>
  <c r="G40" i="4"/>
  <c r="E44" i="7" l="1"/>
  <c r="K44" i="7"/>
  <c r="I44" i="7"/>
  <c r="L44" i="7"/>
  <c r="M44" i="7"/>
  <c r="G44" i="7"/>
  <c r="F44" i="7"/>
  <c r="J44" i="7"/>
  <c r="N44" i="7"/>
  <c r="H44" i="7"/>
  <c r="D44" i="7"/>
  <c r="C45" i="7"/>
  <c r="G39" i="1"/>
  <c r="G37" i="4"/>
  <c r="D45" i="7" l="1"/>
  <c r="L45" i="7"/>
  <c r="M45" i="7"/>
  <c r="I45" i="7"/>
  <c r="F45" i="7"/>
  <c r="H45" i="7"/>
  <c r="K45" i="7"/>
  <c r="E45" i="7"/>
  <c r="N45" i="7"/>
  <c r="G45" i="7"/>
  <c r="J45" i="7"/>
  <c r="C42" i="7"/>
  <c r="G38" i="1"/>
  <c r="G36" i="4"/>
  <c r="L42" i="7" l="1"/>
  <c r="M42" i="7"/>
  <c r="D42" i="7"/>
  <c r="I42" i="7"/>
  <c r="H42" i="7"/>
  <c r="K42" i="7"/>
  <c r="J42" i="7"/>
  <c r="N42" i="7"/>
  <c r="G42" i="7"/>
  <c r="F42" i="7"/>
  <c r="E42" i="7"/>
  <c r="C41" i="7"/>
  <c r="G43" i="1"/>
  <c r="G41" i="4"/>
  <c r="L41" i="7" l="1"/>
  <c r="N41" i="7"/>
  <c r="E41" i="7"/>
  <c r="M41" i="7"/>
  <c r="G41" i="7"/>
  <c r="I41" i="7"/>
  <c r="J41" i="7"/>
  <c r="K41" i="7"/>
  <c r="H41" i="7"/>
  <c r="D41" i="7"/>
  <c r="F41" i="7"/>
  <c r="C46" i="7"/>
  <c r="G40" i="1"/>
  <c r="G38" i="4"/>
  <c r="H46" i="7" l="1"/>
  <c r="J46" i="7"/>
  <c r="L46" i="7"/>
  <c r="M46" i="7"/>
  <c r="F46" i="7"/>
  <c r="N46" i="7"/>
  <c r="G46" i="7"/>
  <c r="I46" i="7"/>
  <c r="D46" i="7"/>
  <c r="E46" i="7"/>
  <c r="K46" i="7"/>
  <c r="C43" i="7"/>
  <c r="M43" i="7" l="1"/>
  <c r="I43" i="7"/>
  <c r="J43" i="7"/>
  <c r="N43" i="7"/>
  <c r="L43" i="7"/>
  <c r="E43" i="7"/>
  <c r="H43" i="7"/>
  <c r="K43" i="7"/>
  <c r="G43" i="7"/>
  <c r="F43" i="7"/>
  <c r="D43" i="7"/>
  <c r="G45" i="1"/>
  <c r="G46" i="1"/>
  <c r="G44" i="4"/>
  <c r="G43" i="4"/>
  <c r="C48" i="7" l="1"/>
  <c r="N48" i="7" s="1"/>
  <c r="L48" i="7"/>
  <c r="J48" i="7"/>
  <c r="D48" i="7"/>
  <c r="G48" i="7"/>
  <c r="F48" i="7"/>
  <c r="C49" i="7"/>
  <c r="M49" i="7" s="1"/>
  <c r="E39" i="4"/>
  <c r="E9" i="4"/>
  <c r="E28" i="4"/>
  <c r="E44" i="4"/>
  <c r="E8" i="4"/>
  <c r="E32" i="4"/>
  <c r="E37" i="4"/>
  <c r="E6" i="4"/>
  <c r="E23" i="4"/>
  <c r="E14" i="4"/>
  <c r="E12" i="4"/>
  <c r="E41" i="4"/>
  <c r="E20" i="4"/>
  <c r="E4" i="4"/>
  <c r="E5" i="4"/>
  <c r="E19" i="4"/>
  <c r="E30" i="4"/>
  <c r="E36" i="4"/>
  <c r="E43" i="4"/>
  <c r="E22" i="4"/>
  <c r="E15" i="4"/>
  <c r="E40" i="4"/>
  <c r="E25" i="4"/>
  <c r="E31" i="4"/>
  <c r="E17" i="4"/>
  <c r="E38" i="4"/>
  <c r="M48" i="7" l="1"/>
  <c r="E48" i="7"/>
  <c r="K48" i="7"/>
  <c r="I48" i="7"/>
  <c r="H48" i="7"/>
  <c r="F49" i="7"/>
  <c r="N49" i="7"/>
  <c r="G49" i="7"/>
  <c r="H49" i="7"/>
  <c r="I49" i="7"/>
  <c r="K49" i="7"/>
  <c r="L49" i="7"/>
  <c r="E49" i="7"/>
  <c r="D49" i="7"/>
  <c r="J49" i="7"/>
  <c r="G37" i="1"/>
  <c r="E35" i="4"/>
  <c r="G35" i="4"/>
  <c r="C40" i="7" l="1"/>
  <c r="G52" i="7" s="1"/>
  <c r="R19" i="7" s="1"/>
  <c r="R28" i="7" s="1"/>
  <c r="G54" i="7"/>
  <c r="G53" i="7"/>
  <c r="D40" i="7" l="1"/>
  <c r="H40" i="7"/>
  <c r="G40" i="7"/>
  <c r="K40" i="7"/>
  <c r="L40" i="7"/>
  <c r="M40" i="7"/>
  <c r="N40" i="7"/>
  <c r="J40" i="7"/>
  <c r="G55" i="7"/>
  <c r="H54" i="7" s="1"/>
  <c r="T20" i="7" s="1"/>
  <c r="F40" i="7"/>
  <c r="E40" i="7"/>
  <c r="I40" i="7"/>
  <c r="S19" i="7"/>
  <c r="S28" i="7" s="1"/>
  <c r="T19" i="7"/>
  <c r="T28" i="7" s="1"/>
  <c r="H52" i="7" l="1"/>
  <c r="R20" i="7" s="1"/>
  <c r="H55" i="7"/>
  <c r="S10" i="7"/>
  <c r="H53" i="7"/>
  <c r="S20" i="7" s="1"/>
  <c r="R29" i="7"/>
  <c r="T29" i="7"/>
  <c r="S29" i="7"/>
  <c r="S13" i="7"/>
  <c r="T13" i="7" s="1"/>
  <c r="T10" i="7"/>
</calcChain>
</file>

<file path=xl/sharedStrings.xml><?xml version="1.0" encoding="utf-8"?>
<sst xmlns="http://schemas.openxmlformats.org/spreadsheetml/2006/main" count="1557" uniqueCount="317">
  <si>
    <t>No.</t>
  </si>
  <si>
    <t>Actions</t>
  </si>
  <si>
    <t>Reflective questions</t>
  </si>
  <si>
    <t>Examples of evidence - select only evidence that are currently in use</t>
  </si>
  <si>
    <t>Link to evidence</t>
  </si>
  <si>
    <t>How do you rate your performance?</t>
  </si>
  <si>
    <t>Estimate % of complete</t>
  </si>
  <si>
    <t>Action plan or comments</t>
  </si>
  <si>
    <t>Responsible person or area</t>
  </si>
  <si>
    <t>Due date</t>
  </si>
  <si>
    <t>Priority</t>
  </si>
  <si>
    <t>Link to task list</t>
  </si>
  <si>
    <t>Practice Governance Standard</t>
  </si>
  <si>
    <t>Practice governance, leadership and culture</t>
  </si>
  <si>
    <t>The governing body:
a. Provides leadership to develop a culture of safety and quality improvement, and satisfies itself that this culture continues to exist within the organisation
b. Provides leadership to ensure partnering with consumers, their families and carers
c. Endorses priorities and strategic directions:
     i. For ethical, safe, high-quality, recovery-oriented care, and ensures these are communicated effectively to the workforce, consumers, their families and carers
     ii. That recognise, respect, and nurture the unique cultural identities of Aboriginal and Torres Strait Islander people, and provides for the delivery of services that are culturally safe
d. Endorses the organisation’s practice governance frameworks
e. Ensures that roles and responsibilities are clearly defined for the governing body, management and members of the workforce and they are orientated into the organisation
f. Fosters a positive culture of reporting adverse incidents and monitors the action taken as a result of analyses of adverse incidents and trends
g. Reviews reports and monitors the organisation’s progress on safety, quality, performance and effectiveness
h. Endorses principles and practices within governance frameworks that support the organisation’s ability to adapt to technology as it changes
i. Ensures conflicts of interest are proactively managed, and perceived and actual conflicts of interest are documented
j. Endorses systems for integrating care with other service providers involved in a consumer’s care and monitors the effectiveness of these systems</t>
  </si>
  <si>
    <t>• Policies that outline how to partner with consumers, families and carers to support the development of safe and quality service delivery and promote lived experience leadership within governance structures
• A Board Meeting standing agenda item to discuss quality and safeguarding, with minutes reflecting actions taken to address the issues identified at each meeting
• Policy and a register to document identified conflicts of interest
• Up-to-date and regularly reviewed position descriptions for all roles within an organisation to support role clarity and responsibilities
• Memoranda of Understanding (MoU) with other services and agencies to support integrated care.</t>
  </si>
  <si>
    <t>The service provider implements and monitors strategies that:
a. Meet its safety and quality priorities for diverse population groups, including Aboriginal and Torres Strait Islander people, people with physical and intellectual disabilities, people from culturally and linguistically diverse (CALD) backgrounds, individuals who identify as lesbian, gay, bisexual, transgender, intersex, queer and questioning (LGBTIQ+) people at risk of homelessness and other diverse population groups
b. Provide culturally safe and inclusive services in the planning and delivery of health care by identifying and addressing the specific needs of these diverse population groups and their families and carers 
c. Identify groups of people who experience mental ill health who may be at risk of harm
d. Incorporate information on the diverse and higher-risk groups into the planning and delivery of the service
e. Demonstrate knowledge of, and engagement with, other service providers or organisations with diversity expertise and or programs relevant to the unique needs of its community</t>
  </si>
  <si>
    <t>• Policies which outline your organisational approach to the acknowledgement, respect and integration of consumers’ culture, values, and beliefs in service delivery. 
• Acknowledgement of Country statements are displayed at service delivery sites and included appropriately in events, meetings, e-communications etc.
• Rainbow flags and other symbols of cultural welcome are.
• Mission statement, policy or other public document outlining the organisation’s commitment to meeting diverse community needs.
• Records generated during partnership processes with diverse groups, such as consultation on the development of policies and processes, notes from ongoing partnership meetings, arrangements for diverse community members to contribute to governance committees.
• Records of processes undertaken to facilitate workforce implementation of policies relevant to cultural safety, such as training records, audit-and-feedback processes, changes to documentation formats to prompt documentation of cultural needs.</t>
  </si>
  <si>
    <t>The service provider considers safety and quality issues and applies ethical principles in its business decision making about the design, development and delivery of services</t>
  </si>
  <si>
    <t>• A documented ethical framework for service delivery within the organisation.  
• Strategic and business plans that incorporate ethical principles.
• Processes to review ethical questions, in collaboration with consumers, families and carers.
• An organisational code of conduct that embeds ethical principles.</t>
  </si>
  <si>
    <t>The service provider establishes and maintains a practice governance framework and uses the processes within this framework to drive improvements in safety, quality and performance</t>
  </si>
  <si>
    <t>• Documented practice governance framework. 
• Evaluation reports on the effectiveness of the practice governance framework.
• Documentation of actions taken that demonstrate quality improvement, for instance, a risk register and quality improvement register.  
• Training register, including training offered, attendance rates and evaluation.</t>
  </si>
  <si>
    <t>The service provider:
a. Has processes to support the workforce to understand and perform their delegated safety and quality roles and responsibilities
b. Engages the workforce in the practice governance of the service
c. Monitors and responds to the needs of the workforce to ensure a mentally healthy workplace 
d. Supports the workforce to undertake reflective practice supervision</t>
  </si>
  <si>
    <t>• Records of supervision sessions conducted with members of the workforce.
• Policy outlining how supervision and other supports are provided to members of the workforce, including frequency, roles and responsibilities.
• Evidence of coaching and mentoring resources, and external professional development opportunities offered.
• Evidence of training for supervisors in how to provide effective supervision.
• Reports on follow-up and analysis of incidents involving safety.
• Evidence of best practice support for workers with lived experience and managers of peer workers</t>
  </si>
  <si>
    <t>Safety and quality systems</t>
  </si>
  <si>
    <t>Legislation, regulations, policies</t>
  </si>
  <si>
    <t>Care leadership</t>
  </si>
  <si>
    <t>The service provider has processes to:
a. Set out, review and maintain the currency and effectiveness of policies, procedures and protocols
b. Monitor and take action to improve adherence to policies, procedures and protocols
c. Review compliance with legislation, regulations and jurisdictional requirements
d. Monitor and respond to legislative changes</t>
  </si>
  <si>
    <t>• Policy registers which include review dates and alerts. It should be evident that policies are routinely reviewed and improved. 
• Evidence that reviews of policies include consultation with consumers and members of the workforce regarding the accessibility of current processes.
• Documented evidence on how your service meets its legislative and compliance requirements against the required standards – this could be through internal or external audits, or a formal evaluation.</t>
  </si>
  <si>
    <t>Measurement and quality improvement</t>
  </si>
  <si>
    <t>The service provider uses quality improvement systems that: 
a. Identify safety, outcome and quality measures including surveys to monitor people’s experience of services provided 
b. Monitor variation in service delivery against expected outcomes and identify targets for improvement in safety and quality
c. Review service performance against external measures
d. Implement safety and quality improvement initiatives</t>
  </si>
  <si>
    <t>• Quality management system or register – this could be as simple as an excel spreadsheet, or as complex as a dedicated software program depending on the size and scope of your organisation. 
• Corresponding Quality Improvement Actions plans. 
• Internal audit policy that outlines the process and intended outcomes from completing the internal audits. Corresponding documentation such as audit schedule, plan, and templates, as well as reported outcomes of prior audits including what was actioned or improved as a result. 
• Documentation of feedback from members of the workforce and consumers, their families and carers through surveys, verbally, or through web channels.</t>
  </si>
  <si>
    <t xml:space="preserve">The service provider ensures timely reports on safety and quality systems and performance are provided to:
a. The governing body 
b. The workforce 
c. Consumers, their families and carers </t>
  </si>
  <si>
    <t>• Reports on quality and safety systems data that have been provided to the governing body, a funder, the workforce, or consumers, carers and their families
• Documented feedback on the reported quality and safety systems performance from the governing body, an accreditation authority, the workforce, or consumers, their families and carers
• Documented actions undertaken to ensure identified outcomes are met
• MoUs or contracts which determine reporting requirements.</t>
  </si>
  <si>
    <t>Operational risk management</t>
  </si>
  <si>
    <t>The service provider: 
a. Identifies and documents service risks including risks to consumers, risks associated with service delivery and risks to families and carers
b. Uses data collections to support risk assessments
c. Acts to reduce risks
d. Regularly reviews and acts to improve the effectiveness of the risk management system
e. Reports on service risks to the workforce and people who use the service
f. Integrates information from the risk management system into service delivery
g. Plans for and manages internal and external emergencies and disasters</t>
  </si>
  <si>
    <t>• Risk management policies which include a risk management framework and matrix. Corresponding documentation could include risk or hazard identification forms, and standard risk assessment templates. 
• Evidence of risk management simulations or role-plays, for example, evacuation drills or responding to a consumer experiencing significant distress or crisis.
• Risk registers which include the identification of risks and monitoring of actions taken to mitigate or minimise the risk.</t>
  </si>
  <si>
    <t>Incident management systems and open disclosure</t>
  </si>
  <si>
    <t>The service provider has incident management and investigation systems and: 
a. Assists the workforce to recognise and report incidents and comply with the required incident management procedures and mandatory reporting 
b. Assists consumers, their families and carers to communicate concerns or incidents
c. Involves the workforce, consumers, their families and carers in the review of incidents
d. Provides timely feedback on the analysis of incidents to the governing body, the workforce, and consumers, their families and carers
e. Uses incident analysis information to improve safety and quality
f. Incorporates risks identified through incident analysis into the risk management system
g. Regularly reviews and acts to improve the effectiveness of the incident management and investigation systems
h. Has a policy and process to support workers during and after critical incidents</t>
  </si>
  <si>
    <t>• Organisational policies on how to best support and assist consumers, their support networks, and other stakeholders through the review of incidents.
• Standardised incident or accident report template.
• Evidence of incident review processes and initiation of quality improvement implementation. 
• Incident management policies informed by governing legislative and mandatory reporting requirements.
• Incident and accident register.
• Incident reports which capture the perspectives of the consumer, their support networks, the service provider, and any other key stakeholders including members of the workforce.</t>
  </si>
  <si>
    <t>The service provider uses an open disclosure program that is consistent with the Australian Open Disclosure Framework</t>
  </si>
  <si>
    <t>• A documented policy for implementing the Australian Open Disclosure Framework. 
• Consumer records which include documented open disclosure following an adverse event and actions in progress or concluded. 
• Evidence of resources and training materials regarding open disclosure.
• Open disclosure as a part of orientation process – incorporated into the checklist.</t>
  </si>
  <si>
    <t>Feedback and complaints management and resolution</t>
  </si>
  <si>
    <t>The service provider:
a. Has processes to seek regular feedback from consumers and their families and carers about their experiences of the service and outcomes of care, and these processes have the capacity to gather feedback from consumers who have left the service
b. Uses this information to improve safety, quality, performance and effectiveness
c. Provides timely information to stakeholders about feedback received, including service successes</t>
  </si>
  <si>
    <t>• Records of consumer feedback from survey responses, program evaluations and reports.
• Analysis of consumer feedback for trends or themes which may assist the organisation to identify areas for improvement.
• Examples of quality improvement actions that have been implemented following specific feedback from consumers, their families, or carers.
• Survey forms distributed.</t>
  </si>
  <si>
    <t>The service provider has a complaints management system, and: 
a. Encourages and assists consumers, their families and carers to report complaints
b. Involves consumers, their families and carers in the review of complaints
c. Works to finalise complaints in a timely way
d. Provides timely feedback to the governing body, the workforce, and consumers, their families and carers on the analysis of complaints and actions taken
e. Uses information from complaints analysis to inform improvements in safety and quality
f. Records the risks identified from complaints analysis in the risk management system
g. Regularly reviews and acts to improve the effectiveness of the complaints management system
h. Ensures the competency of all members of the workforce in complaints handling and monitors compliance with policies 
i. Provides information to consumers, their families and carers on how to access relevant external complaints authorities</t>
  </si>
  <si>
    <t>Consumer care records and information</t>
  </si>
  <si>
    <t>• A policy which outlines your organisation’s processes for receiving, recording, and responding to complaints. 
• A complaints process which includes a register of the actions and outcomes from complaints. 
• Evidence of resources such as fact sheets or online information provided to assist consumers and others who may wish to make a complaint.</t>
  </si>
  <si>
    <t>The service provider has consumer care record systems that: 
a. Obtain consumer consent to collect, use and retain or disclose their information 
b. Communicate to the consumer and their family and carer how their information will be stored and used
c. Support the creation and maintenance of accurate and timely consumer care records
d. Comply with security and privacy legislation and regulations
e. Support the systematic audit of consumer information and the technical operation of the consumer care record
f. Integrate multiple information systems, where they are used</t>
  </si>
  <si>
    <t>Workforce qualifications and skills</t>
  </si>
  <si>
    <t>Safety and quality training</t>
  </si>
  <si>
    <t>The service provider has processes to: 
a. Assess competency and training needs of its workforce, including competency in providing for cultural safety
b. Implement a training and orientation program to meet its requirements 
c. Provide access to training to meet its safety and quality training needs 
d. Monitor the workforce’s participation in training</t>
  </si>
  <si>
    <t>• Existing policies about obtaining informed consent from consumers including standardised consent forms; privacy and confidentiality; and information and records management.
• Consent or refusal to consent documentation counter-signed clearly by member of the workforce member involved.
• Examples of information provided to consumers and resources and training provided to members of the workforce.</t>
  </si>
  <si>
    <t>• Training register which includes required training for specific roles and responsibilities and completed training. 
• Schedule for future training. 
• Documented professional development plans and refresher training for individual members of the workforce. 
• Evidence of online, easily available resources and information and training modules to assist members of the workforce in their work.</t>
  </si>
  <si>
    <t>Workforce qualifications and performance management</t>
  </si>
  <si>
    <t>The service provider has processes to ensure members of the workforce: 
a. Work within a defined scope of practice
b. Have the necessary skills, experience and qualifications and values to fulfil their role including skills in working with vulnerable people
c. Provide current evidence of clearance to work with vulnerable people, including National Police Checks and, where relevant, Working with Children Checks</t>
  </si>
  <si>
    <t>• Qualifications and experience register includes requirements and renewal dates of any credentials for allied health care staff working in your organisation, as well as checks for working with vulnerable people and working with children. 
• Policy setting out organisational pre-employment requirements. For example, reference checking, telephone screening prior to formal interviews, probity checks and interstate checks.</t>
  </si>
  <si>
    <t>The service provider has valid and reliable performance review processes that: 
a. Require members of the workforce to regularly take part in a performance review 
b. Include the creation of professional development plans and access to support to implement those plans
c. Address performance issues, including discriminatory practices
d. Incorporate information on training requirements into training systems</t>
  </si>
  <si>
    <t>• Standardised performance review and probation review templates.
• Policy regarding management of workforce performance.
• Documented feedback on workforce performance and professional development progress.
• Copies of professional development plans.
• Employee Code of Conduct. 
• Examples of resources and training materials used to perform an appraisal and train members of the workforce to conduct them.
• Policy  would also include Disciplinary Procedure following an event and Grievance and Dispute Resolution.</t>
  </si>
  <si>
    <t>The service provider ensures non-discriminatory practices and equitable access to services by monitoring and responding to performance issues associated with prejudice, bias and discrimination in the workforce</t>
  </si>
  <si>
    <t>• Employee Code of Conduct signed by all members of the workforce and volunteers.
• Procedures on how to best support consumers through reporting allegations of prejudice, bias and discrimination, such as facilitating access to an advocate.
• Protocols which include advice on recording, reviewing, and investigating any allegations or incidents, and what action your organisation is taking to prevent future incidents. 
• Training to support members of the workforce working with consumers from diverse cultures and communities in a culturally safe and competent manner.</t>
  </si>
  <si>
    <t>Safe environment for the delivery of care</t>
  </si>
  <si>
    <t>Safe environment</t>
  </si>
  <si>
    <t>The service provider maximises the safety and quality of care: 
a. Through the design of the environment
b. By maintaining buildings, plant equipment, utilities, devices and other infrastructure that are fit-for-purpose
c. Through the design of services, arrangements for use of information technology systems and internal access controls</t>
  </si>
  <si>
    <t>• Records of routine maintenance end enhancement of the physical environment. 
• Meeting agendas and minutes reflect discussion of workplace health and safety issues, including consultations with consumers and carers.
• Results of ligature audits and evidence of action taken to reduce ligature points.
• Results of general safety audits and evidence of action to improve safety.</t>
  </si>
  <si>
    <t>The service provider facilitates access to services and facilities by using signage and directions that are clear and fit-for-purpose</t>
  </si>
  <si>
    <t>• Clear and visible signage and directions, in the physical and online environments where the service is delivered.
• Documentation of environmental audits completed and reviewed by members of the workforce and consumers.
• Documentation of information regarding access, transport and parking, opening times and after-hours service referral.</t>
  </si>
  <si>
    <t>The service provider demonstrates a welcoming environment that recognises the importance of the cultural beliefs and practices of diverse population groups including Aboriginal and Torres Strait Islander people, people with physical and intellectual disabilities, people from CALD backgrounds, people who identify as LGBTIQ+, people at risk of homelessness and other diverse population groups</t>
  </si>
  <si>
    <t>• Service website offering information and resources in a variety of languages and formats to meet diverse communication and literacy needs.
• Handrails and ramps for people with a physical disability.
• Rainbow flags in common areas to indicate safety for gender and sexually diverse people. 
• Acknowledgement of Country and local Aboriginal artworks to demonstrate a safe space for Aboriginal people. 
• Feedback from consumers regarding the accessibility and inclusivity of the service to match their socio-cultural needs. 
• Non-gendered toilet amenities if available.
• Register of engagement with interpreting and translation services to support effective communication with consumers.</t>
  </si>
  <si>
    <t>The service provider: 
a. Identifies environmental factors that may cause distress or agitation
b. Identifies any reasonable adjustments to the service delivery environment to ensure it is fit-for-purpose to address the consumer’s mental and physical needs 
c. Develops strategies to minimise the environmental risks of harm for consumers, their families and carers and the workforce 
d. Provides access to a calm and quiet environment when it is required
e. Provides for a sexually safe environment for consumers, their families and carers and workers</t>
  </si>
  <si>
    <t>• Resources and training materials regarding trauma-informed care and practice; cultural competence and sexual safety.
• Feedback for members of the workforce and consumers that the organisation is safe environmentally and from a sexual safety perspective.
• Evidence of strategies to minimise risk.
• Templates for safety plans and risk management plans.
• Resources and information for workers, consumers and carers.</t>
  </si>
  <si>
    <t>The service provider has designed the service environment and has policies in place to minimise the risk of harm for children and young people while using a service, consistent with the National Principles for Child Safe Organisations</t>
  </si>
  <si>
    <t>• Ensure that the organisation embeds the National Principles for Child Safe Organisations in their governance and culture which is reflected in its policies, work practices, workforce training and documentation.
• Utilise a trauma-informed practice approach that highlights safety at its core and aligns with the National Principles.
• Ensure members of the workforce understand and have the capacity to work in alignment with the United Nations Convention on the Rights of the Child and have the skills to communicate these rights to children, young people and their families. 
• Confirm that all members of the workforce interacting with children hold a Working with Children Check approval and undergo police checks. 
• Provide training to members of the workforce so that they are aware of mandatory reporting requirements and are proactive in responding to child protection concerns. If safe to do so, it is best practice to be transparent with parents that a report to the child protection agency is being made. Members of the workforce practice professional judgement as to whether telling a parent a report is being made will place the child at further risk of harm.</t>
  </si>
  <si>
    <t>The service provider, when caring for consumers in their home, works with the consumer to identify potential risks and ensure a safe service delivery environment</t>
  </si>
  <si>
    <t>• Policy outlining safety and risk management in service delivery locations, including in the consumer’s home, when providing transport or going into a consumer’s home digitally. 
• Risk assessment template or matrix for service delivery locations which are off-site from the organisation.
• Evidence of safety plans or risk mitigation strategies put in place to manage any identified risks which are easily accessible in consumer records.
• Home visiting WHS checklist.
• Resources and information provided to the worker, consumer and carer.</t>
  </si>
  <si>
    <t xml:space="preserve">The residential service provider has protocols for flexible visiting arrangements to meet the needs of the consumer, their family and carer </t>
  </si>
  <si>
    <t>• Welcome pack information in multiple languages.
• Survey of consumer and carer experience of service.
• Resources and information provided to workers.
• Notices to visitors about access to residential care facility.</t>
  </si>
  <si>
    <t>Privacy</t>
  </si>
  <si>
    <t>The service provider has privacy policies that: 
a. Are easy to understand and transparent for consumers, their families and carers
b. Are readily available to consumers, their families and carers before accessing and while using the services
c. Uphold consumer’s rights and choices to the extent that these do not impose serious risk to the consumer or others
d. Address the issue of sharing confidential information with families and carers and with other services the consumer uses
e. Comply with privacy laws, privacy principles and best practice</t>
  </si>
  <si>
    <t>• Documented privacy and confidentiality policies with reference to the relevant governing legislation. 
• Resources available to consumers about their privacy rights.
• Members of the workforce can demonstrate knowledge of privacy policies that operate in the context of service delivery.
• Documented protocols to ensure that consumer information cannot be accessed by unauthorised persons.
• Training material for onboarding privacy training.</t>
  </si>
  <si>
    <t>The service provider advises consumers, and where relevant, their families and carers, of changes to privacy policies in a timely and comprehensible way</t>
  </si>
  <si>
    <t>• Policy that describes the service provider’s requirement that consumers be advised of changes to privacy policies in a timely way.
• Documented information provided to consumers about changes in privacy policy.</t>
  </si>
  <si>
    <t>Based on National Safety and Quality Mental Health Standards for Community Managed Organisations, September 2023</t>
  </si>
  <si>
    <t>Partnering with Consumers, Families and Carers Standard</t>
  </si>
  <si>
    <t>Partnering with consumers in their own care</t>
  </si>
  <si>
    <t>Health literacy</t>
  </si>
  <si>
    <t>Planning for delivery of care and supports</t>
  </si>
  <si>
    <t>Delivering care and supports</t>
  </si>
  <si>
    <t>Recognising and responding to acute deterioration, crisis or distress and minimising harm</t>
  </si>
  <si>
    <t>Communicating for safety</t>
  </si>
  <si>
    <t>Preventing and controlling infections</t>
  </si>
  <si>
    <t>Medication safety</t>
  </si>
  <si>
    <t>Rights</t>
  </si>
  <si>
    <t>The service provider uses a charter of rights that is: 
a. Consistent with the Australian Charter of Healthcare Rights118 such as the Mental health statement of rights and responsibilities 2012119
b. Consistent with the United Nations Convention on the Rights of Persons with Disabilities
c. Respectful of the consumer’s autonomy, including their right to intimacy and sexual expression
d. Made available to consumers, their families and carers
e. Incorporated into everyday practice</t>
  </si>
  <si>
    <t>• Workforce onboarding to include the provision of a copy of the charter of rights 
• A Code of Conduct informed by consumer rights
• Charter of rights to be included in consumers’ welcome packs
• Training and resources that include human rights
• Charter of Rights posters in service delivery environments 
• Consumer charter of rights available in different languages and formats to best meet the communication needs of each individual consumer.
• Feedback from consumers, carers and families about their awareness of the charter of rights
• Checklist confirming consumers receipt of the charter and understanding of their rights.</t>
  </si>
  <si>
    <t>The service provider has systems and processes to: 
a. Actively prevent the abuse and or neglect of consumers 
b. Actively prevent the abuse and or neglect of families and carers consistent with their service model and legislative obligations
c. Actively prevent the exploitation of consumers and where relevant, their families and carers
d. Actively prevent discrimination against consumers and where relevant, their families and carers
e. Respect and protect the dignity of consumers, their families and carers
f. Ensure the cultural safety of Aboriginal and Torres Strait Islander people
g. Act upon allegations and incidents of violence, abuse, neglect, exploitation or discrimination and support and assist each affected consumer
h. Report back to consumers, families and carers about the outcomes of actions taken regarding allegations and incidents</t>
  </si>
  <si>
    <t>• A values statement which includes a zero-tolerance approach to abuse, neglect and exploitation of consumers, carers and their families
• Organisational Code of Conduct which has been signed by all members of the workforce and volunteers
• Processes for informing consumers and carers on how to report adverse incidents
• Responding to allegations and incidents of violence, abuse, neglect, exploitation, or discrimination in a timely way.
• Advice on recording, reviewing, and investigating any allegations or incidents, and what action your service is taking to prevent future incidents 
• Registering quality improvement actions initiated and implemented following historical allegations or incidents involving violence, abuse, neglect, exploitation, and discrimination
• Evidence of co-creation of safety and wellbeing planning processes with consumers, their families and carers
• Register of complaints and reviews of outcomes from complaints.</t>
  </si>
  <si>
    <t>Where a service provider has access to a consumer’s money or other property, systems are in place to: 
a. Ensure that it is managed, protected and accounted for
b. Ensure that a consumer’s money or other property is only used with the consent of the consumer and for the purposes intended by the consumer
c. Support the consumer to access and spend their own money as they determine
d. Ensure a record is available to the consumer and to any family members to whom the consumer consents to have access</t>
  </si>
  <si>
    <t>• A worker Code of Conduct which includes provisions for the ethical management of consumer funds and property
• Policy on identifying a consumer’s capacity for making decisions about their finances
• Documentation of the management, protection and accountability of a consumer’s money and property
• Work and development orders for workers, consumers and carers.</t>
  </si>
  <si>
    <t>The service provider upholds the rights of the of the consumer to access a member of the workforce of their preferred gender, where possible</t>
  </si>
  <si>
    <t>• Policy on supporting consumer choice and control including identifying their preferences regarding workers allocated to them
• Training for consumers and members of the workforce on gender and sexuality inclusivity, and diversity inclusive services available
• Review on demographic data reflecting local community
• Review of access or care experienced by specific groups.</t>
  </si>
  <si>
    <t>The service provider upholds the rights of the consumer and their family and carers: 
a. To access advocacy and support services
b. To access interpreter services</t>
  </si>
  <si>
    <t>• Train workers about how and where to provide referrals to advocacy organisations, such as the Mental Health Advocacy Service143 offered through Legal Aid NSW, or ADACAS.144
• Identify the consumer’s possible need for appropriate interpretating or translation services and arrange as required.
• When appropriate, include carers in family meetings and discussions about support planning and outcomes.
• Establish processes to ensure that the interpreter is effectively engaged and does not have any conflict of interest in relation to the consumer, family or carer.</t>
  </si>
  <si>
    <t>The service provider advocates for the rights of consumers, families and carers and promotes opportunities to enhance the consumer's positive social connections with family, children, friends, and their valued community</t>
  </si>
  <si>
    <t>• Social inclusion activities 
• Training and resources about social activities.
• Evaluation of de-identified register listing referrals to social and cultural groups to support social connectedness.</t>
  </si>
  <si>
    <t>Informed consent</t>
  </si>
  <si>
    <t>The service provider has strategies and processes to: 
a. Support the consumer to make informed choices, exercise control and maximise their independence relating to the care being provided
b. Ensure that informed consent processes comply with legislation and best practice</t>
  </si>
  <si>
    <t>• Policy on how and when consent is to be obtained
• Standardised consent form
• Training and resources that include how to support informed consent from consumers from culturally and linguistically diverse backgrounds
• Documented information or resources about consent processes that are provided to consumers, carers and families.
• Evaluation of the number of signed consent forms attached to consumer records.</t>
  </si>
  <si>
    <t>The service provider has processes: 
a. To assist consumers, families and carers and the workforce to participate in supported decision making as the default approach 
b. To partner with consumers, their families and carers to develop advance care plans, including safety planning
c. To identify and work with a substitute decision-maker if a consumer does not have the capacity to make decisions for themselves</t>
  </si>
  <si>
    <t>• Policy for determining when a consumer may need assistance in making choices and working with a substitute decision-maker should the consumer require this
• Supported Decision-Making model or tool
• Example of an Advance Car Plan template
• Resources available to consumers and members of the workforce regarding supported decision-making.</t>
  </si>
  <si>
    <t xml:space="preserve">Communication that supports effective partnerships </t>
  </si>
  <si>
    <t>The service provider uses communication mechanisms tailored to the diversity of consumers, their families and carers</t>
  </si>
  <si>
    <t>• Policy for establishing the preferred communication methods for consumers, families and carers 
• Information in a variety of languages, audio mechanisms, and easy-read documents
• Intake form with details of preferred communication supports.</t>
  </si>
  <si>
    <t>Where information about the service or mental health is developed internally, the service provider co-designs this with consumers, their families and carers</t>
  </si>
  <si>
    <t>• Policy setting out the organisation’s codesign framework and provisions for co-design processes
• Training and resources that include support for consumers and carers to participate in co-design
• Evidence of consumer and carer participation in co-design processes, such as through meeting minutes
• Documented advisory or reference group composition demonstrating lived experience representation.</t>
  </si>
  <si>
    <t>The service provider communicates information to consumers, their families and carers: 
a. In a way that meets their needs 
b. In a language and formats that enable it to be understood by people with diverse communication abilities</t>
  </si>
  <si>
    <t>• Policy documents or processes for the use of plain language, communicating health literacy, and addressing the needs of consumers, carers and their families.
• Training and resources that include use of interpreters, plain English and Auslan.
• Feedback from consumers and carers about whether communication processes meet their needs
• Evidence of resources and training provided to members of the workforce and consumers
• Evidence of consulting with diverse communities to seek their advice concerning communications.</t>
  </si>
  <si>
    <t>Partnering with consumers, families and carers in co-design and governance</t>
  </si>
  <si>
    <t>Accessing healthcare service information</t>
  </si>
  <si>
    <t>The service provider makes information available to consumers, families and carers on alternative service providers when the service is closed after-hours or in an emergency</t>
  </si>
  <si>
    <t>• Policy documents or processes for provision of crisis or afterhours support.
• Training and resources that include brochures and wallet cards with emergency contact information. 
• Evaluation of observable website information including after-hours support page.</t>
  </si>
  <si>
    <t>Partnerships in governance, planning, co-design, delivery, measurement and evaluation</t>
  </si>
  <si>
    <t>The service provider: 
a. Partners with consumers, their families and carers in the governance, planning, co-design, delivery, measurement and evaluation of the services
b. Has processes to involve a mix of people that reflect the diversity of consumers, their families and carers</t>
  </si>
  <si>
    <t>• Policy for consumer and carer engagement in practice development and service design
• Training and resources that include support for consumers and carers to participate in co- design
• Documented meeting agendas and minutes to demonstrate lived experience partnership in co-creation of the design and evaluation of services
• Feedback from consumers engaged in partnerships with the service provider about their experience being a part of the collaborative process</t>
  </si>
  <si>
    <t>The service provider provides orientation, support and education to the workforce, consumers, families and carers to support co-design in the governance, planning, design, delivery, measurement and evaluation of the service</t>
  </si>
  <si>
    <t>• Policy documents or processes for systemic consumer and carer engagement.
• Training and resources that include why and how to support partnering with consumers, carers and families in governance, planning, design, measurement and evaluation
• Documented feedback from consumers and others participating in co-design processes.</t>
  </si>
  <si>
    <t>The service provider partners with consumers, families and carers on the development and delivery of training and education for the workforce</t>
  </si>
  <si>
    <t>• Policy documents or processes that incorporate the views and experiences of consumers in the development of training the workforce.
• Co-led training for the workforce 
• Number of lived experience education workshops
• Minutes from training development meetings 
• Evidence that peer workers are offered career pathways to develop and deliver training to members of the workforce including other peers.</t>
  </si>
  <si>
    <t>Promotion and prevention</t>
  </si>
  <si>
    <t>The service provider develops strategies to promote mental health and wellbeing and address early identification and prevention of mental ill health that are responsive to the needs of its target population and local community</t>
  </si>
  <si>
    <t>• Policy for supporting the promotion and prevention of mental illness 
• Promotion and prevention material displayed in the service and on the service website and in the wider community across broad-based community services, for example, housing, employment, education 
• Easy read posters in service delivery sites which include promotion and prevention measures (e.g., health promotion, early warning signs, self-care, social connectedness).</t>
  </si>
  <si>
    <t>Planning for delivery</t>
  </si>
  <si>
    <t>Access and entry</t>
  </si>
  <si>
    <t>Screening and assessment</t>
  </si>
  <si>
    <t>Developing the care and recovery plan</t>
  </si>
  <si>
    <t>Implementing the care and recovery plan</t>
  </si>
  <si>
    <t>Continuity of care</t>
  </si>
  <si>
    <t>Integration</t>
  </si>
  <si>
    <t>Recognising early signs of crisis or distress</t>
  </si>
  <si>
    <t>Responding to acute mental or physical distress</t>
  </si>
  <si>
    <t>Escalating care</t>
  </si>
  <si>
    <t>Working with consumers with thoughts of self-harm and suicide</t>
  </si>
  <si>
    <t>Predicting, preventing and minimising the risk of aggression and violence</t>
  </si>
  <si>
    <t>Eliminating and minimising coercive and restrictive practices</t>
  </si>
  <si>
    <t>Preventing delirium and working with people with cognitive impairment</t>
  </si>
  <si>
    <t>Preventing and managing pressure injuries</t>
  </si>
  <si>
    <t>Preventing falls and harm from falls</t>
  </si>
  <si>
    <t>Nutrition and hydration</t>
  </si>
  <si>
    <t>Correct identification</t>
  </si>
  <si>
    <t>Communication to support consumer referral and collaborative integration</t>
  </si>
  <si>
    <t>Communication of critical information</t>
  </si>
  <si>
    <t>Communication at service exit</t>
  </si>
  <si>
    <t>Documentation of information</t>
  </si>
  <si>
    <t>Standard and transmission-based precautions</t>
  </si>
  <si>
    <t>Workforce screening and immunisation</t>
  </si>
  <si>
    <t>Antimicrobial stewardship</t>
  </si>
  <si>
    <t>Medicines scope of practice</t>
  </si>
  <si>
    <t>Documentation, provision and access to medicines-related information</t>
  </si>
  <si>
    <t>Safe and secure storage and distribution of medicines</t>
  </si>
  <si>
    <t>Where the service provider is responsible for establishing the model of care, the service provider:
a. Partners with consumers, their families and carers in the co-design of the model of care
b. Recognises national, state and regional planning approaches and collaborates with relevant funders and policy setters to reduce system fragmentation and strengthen system integration
c. Has policies and procedures that specify the intent of the model of care for each service and the context in which it will operate
d. Defines the intended consumer demographic and matches the model of care to the consumers, their families and carers</t>
  </si>
  <si>
    <t>• Policy outlining the evidence-based model of care for the service
• Training and resources that include tools which support the co-design or co-production of the model of care.
• Agendas and minutes of meetings that demonstrate partnership with consumers, their families and carers in the design and development of the model of care and its evaluation.</t>
  </si>
  <si>
    <t>The service provider has systems that monitor the delivery of their service to: 
a. Ensure service delivery is consistent with the model of care
b. Ensure service delivery is based on best available evidence and best practice
c. Evaluate the performance and effectiveness of the model of care
d. Assign accountability for maintaining and improving the effectiveness of the model of care</t>
  </si>
  <si>
    <t>• Reports on feedback and outcomes shared with managers and members of the workforce in the organisation. 
• A model of care evaluation framework
• Training and resources that include outcome measures
• Audit of service delivery in line with the model of care elements
• Report including consumer and carer feedback.</t>
  </si>
  <si>
    <t>The workforce has the training and competencies required to deliver the model of care and: 
a. In partnership with the consumer, their family and carers and other relevant service providers, develop care and recovery plans that comprehensively identify the consumer’s mental and physical needs and recovery goals
b. Implement care and recovery plans and provide supports and services to consumers in the setting that best meets their needs
c. Ensure timely referral of consumers with specialist healthcare or other needs to relevant services</t>
  </si>
  <si>
    <t>• Policy documents that outline processes used to deliver services that are consistent with the model of care
• De-identified examples of care and recovery plans
• Training and resources on supported decision making
• A directory of local support services
• A survey conducted to collect data about consumers’ service experience, including questions about whether their goals for care and actions for support were clearly communicated and developed in partnership with them.</t>
  </si>
  <si>
    <t>The service provider uses its processes to deliver or facilitate access to: 
a. Programs and or interventions to meet the consumer’s needs and address agreed recovery goals
b. Programs that support the consumer to build their capacity and resilience to meet their everyday living needs and recovery goals
c. Programs, even if provided by partner organisations, that meet the needs of a diverse range of consumers including those from Aboriginal and Torres Strait Islander communities, people with physical and intellectual disabilities, CALD communities, LGBTIQ+ communities or those at risk of homelessness</t>
  </si>
  <si>
    <t>• Policy documents or processes for referral pathways to dedicated cultural services, for example, Aboriginal led and run services, LGBTIQ+ services, disability support services 
• Recovery planning, supported decision-making, cultural competence and co-design
• Information for consumers, carers and workers about service supports and recovery planning
• Evidence of the programs and interventions utilised in your service, such as, community outreach, counselling, peer support, education, diversity and awareness programs.</t>
  </si>
  <si>
    <t>The service provider has a documented entry process that: 
a. Specifies the inclusion and exclusion criteria 
b. Defines pathways with service-specific entry points
c. Minimises delay and the need for duplication in assessment
d. Provides for consent for referral, confidentiality and information sharing
e. Communicates information about the entry process to consumers, families, carers, referrers and other service providers and stakeholders
f. Enables access to alternative care for people not accepted by the service</t>
  </si>
  <si>
    <t>• Policy outlining the criteria for entry to the service and exit from the service 
• Training and resources about the service and eligibility criteria
• Any partnership MOUs or agreements between organisations
• Audit and analysis of number of referrals accepted compared with number of referrals received 
• Results of an evaluation of waiting list management.</t>
  </si>
  <si>
    <t>The workforce, using a trauma-informed approach, engages consumers, their families and carers in screening conversations on presentation during history taking and when required during care: 
a. To identify mental, physical and cognitive needs and potential risks
b. To identify the consumer’s social circumstances 
c. To explore the consumer’s recovery goals, values and preferences</t>
  </si>
  <si>
    <t>• Policy outlining screening and assessment processes including templates
• Training on conducting assessment in a trauma-informed way
• Screening tool audit
• Consumer feedback.</t>
  </si>
  <si>
    <t>The workforce partners with consumers, families and carers to comprehensively assess the needs recovery goals and risks identified through the screening process</t>
  </si>
  <si>
    <t>• Policy outlining person-centred assessment and recovery planning
• Carer and family inclusion in assessment processes
• Training on person-led approaches to planning and support including supported decision-making
• Documented feedback from consumers, carers and families regarding their experience and involvement in the assessment process.</t>
  </si>
  <si>
    <t>The workforce has a system to document the findings of the screening and assessment process, including any relevant alerts, in the consumer’s care record</t>
  </si>
  <si>
    <t>• Standardised assessment and screening templates 
• A file entry system that alerts workers to necessary updates and follow-up procedures.
• Information about safe record keeping and use and provided to workers.
• Information for consumers and carers about their records and their rights to access information concerning their records.</t>
  </si>
  <si>
    <t>The workforce engages with consumer’s families and carers to develop care and recovery plans that: 
a. Address the consumer’s mental health needs and recovery goals
b. Identify potential risks, agreed goals and actions for care 
c. Support the consumer to make informed choices, exercise control, maximise their independence and autonomy
d. Identify family members and carers that a consumer wants involved in communications and decision making
e. Incorporate information from the consumer’s advance care plan
f. Include a monitoring plan and strategies for known early warning signs of deterioration in mental state, agreed positive coping strategies and agreed pathways for escalating care
g. Include the agreed services to be delivered and any conditions attached to the delivery of those services 
h. Include an individualised exit plan, with ongoing follow-up arrangements to promote recovery, and information on how to re-enter the service if needed</t>
  </si>
  <si>
    <t>• Co-designed care and recovery plan templates
• Signed consent forms  
• MOUs with partnering organisations.</t>
  </si>
  <si>
    <t>The workforce partners with consumers, families and carers to: 
a. Deliver the care and supports to meet the consumer’s needs and their recovery goals
b. Review the care and recovery plan:
     i. at agreed timeframes consistent with the model of care
     ii. at other times to adapt to changes in the consumer’s recovery
     iii. at the request of the consumer
c. Make agreed changes to the care and recovery plan to meet the revised recovery goals</t>
  </si>
  <si>
    <t>• Policy documents or processes for the routine recovery planning with each consumer.
• Co-designed care and recovery plans and review templates
• Results of monitoring of completion of care plan reviews
• Outcome evaluation reports of recovery plans including consumer input conducted at service exit.</t>
  </si>
  <si>
    <t>The service provider has systems to ensure: 
a. Day-to-day operations are managed in an efficient and effective way to avoid disruption and ensure continuity of care
b. Where changes or interruptions are anticipated or unavoidable, alternative arrangements are negotiated with the consumer and their family and carers</t>
  </si>
  <si>
    <t>• Policy outlining contingency planning to ensure there is no interruption to service delivery 
• Management of service provision in the event of an unexpected circumstances, emergencies, or disasters
• Training and resources that include collaborative teamwork
• Risk register.</t>
  </si>
  <si>
    <t>The service provider works with the consumer, their family and carer to: 
a. Identify other providers involved in the delivery of integrated care
b. Identify the role of each provider, relative to the service provided by the CMO, and map how consumers may use each service if needed in the recovery journey
c. Confirm the extent of, and any limits on, the consumer’s consent to collaborate with other providers
d. Collaborate in a coordinated approach with other care providers involved in the consumer’s care 
e. Make and facilitate internal and external referrals to other care providers
f. Provide information to the consumer’s other relevant care providers</t>
  </si>
  <si>
    <t>• Policy for identifying and working with external agencies
• Memoranda of understanding and service level agreements with partnering organisation
• Current service directory
• Meeting minutes from multi-disciplinary recovery plan development and reviews
• Results of monitoring of involvement of other services in care plan reviews
• Results of monitoring of referrals and follow-up of referrals 
• Documented communications with external organisations and agencies.</t>
  </si>
  <si>
    <t>The workforce partners with consumers, their families and carers to: 
a. Identify consumers who may experience distress related to deterioration in their mental state or other circumstances
b. Engage with consumers at risk of acute crisis or distress
c. Assess possible causes of acute crisis or distress when change in the consumer’s behaviour, cognitive function, perception, physical function or emotional state are observed or reported
d. Determine the required level of observation to maintain the safety of the consumer and others</t>
  </si>
  <si>
    <t>• Policy outlining the process for responding to deterioration in a person’s mental health 
• Training for the workforce on balancing their duty of care and supporting the consumer to exercise choice and control
• Risk assessment tools and templates
• Audits of risk assessments and re-identification of risk
• Audits of consumer involvement in safety planning.</t>
  </si>
  <si>
    <t>The service provider supports the workforce to respond to a consumer’s acute crisis or distress through: 
a. Engaging the consumer in practising the coping strategies they have identified in their care and recovery plan
b. Accessing additional support through agreed escalation pathways</t>
  </si>
  <si>
    <t>• Emergency information and contact details are clearly identified in the service in posters on the wall or on information boards
• Policy for escalating care
• Training and resources that include duty of care and what to do when a consumers mental health deteriorates
• Information for consumers, carers and their families
• Audit of adherence to the requirement to develop personal safety plans with each consumer
• Review of incidents, evaluating whether there was a personal safety plan in place and whether the agreed escalation protocol was followed.</t>
  </si>
  <si>
    <t>The service provider ensures that the workforce is competent to provide first aid to consumers who experience physical deterioration, while awaiting assistance from emergency services or a qualified practitioner</t>
  </si>
  <si>
    <t>• Policy for responding to medical emergencies 
• Medical and medication information clearly identifiable within the consumer’s file 
• Training on how to respond to critical and non-urgent health situations
• A register which includes information concerning incidents in the service and reviews of outcomes following an incident.</t>
  </si>
  <si>
    <t>The service provider supports the workforce to: 
a. Use protocols that specify criteria for escalating care and to call for emergency assistance
b. Use agreed collaborative pathways with appropriate partner services to address deterioration in a timely way
c. Notify a consumer’s other care providers, family and carers when their mental health care is escalated</t>
  </si>
  <si>
    <t>• Policies for risk management, including the processes for responding to medical emergencies and the escalation processes necessary
• Visible poster of escalation pathways and contact numbers
• Evaluation training register includes medical emergency training and professional development.</t>
  </si>
  <si>
    <t>The service provider: 
a. Shares information with consumers, their families and carers about how to recognise and respond to acute deterioration, crisis or distress 
b. Has processes for consumers, their families and carers to directly escalate care</t>
  </si>
  <si>
    <t>• Escalation pathways for consumers, their families and carers to use
• Review of complaints and feedback from consumers.</t>
  </si>
  <si>
    <t>The service provider has processes to support collaboration with consumers, their families and carers and other care providers to: 
a. Identify when a consumer is at risk of self-harm and/or suicide
b. Respond to consumers who are distressed, have thoughts of self-harm or suicide, or have self-harmed
c. Take action to prevent self-harm and/or suicide in situations of acute risk
d. Ensure follow-up arrangements are developed, communicated and implemented for people who have harmed themselves or reported suicidal thoughts</t>
  </si>
  <si>
    <t>• Policy for identifying and responding to consumers at risk of self-harm or suicide
• Suicide prevention training
• Suicide prevention material provided to consumers, carers and families. 
• Training register or documents which demonstrate capacity-building for members of the workforce in working with consumers at risk of self-harm and suicide
• Demonstrated peer involvement in the development and provision of training to members of the workforce.</t>
  </si>
  <si>
    <t>The service provider has processes to identify and mitigate situations that may precipitate aggression</t>
  </si>
  <si>
    <t>• Policy for assessing and minimising risk and addressing aggression and violence in the workplace
• Managing and supporting members of the workforce and others during and after a critical incident.
• Training and resources that include trauma-informed practice and how to manage difficult and aggressive situations.</t>
  </si>
  <si>
    <t>The service provider has processes to support collaboration with consumers, their families and carers and other care providers to: 
a. Identify consumers at risk of becoming aggressive or violent
b. Implement de-escalation strategies 
c. Safely manage aggression and minimise harm to consumers, families and carers and the workforce 
d. Ensure post-incident debriefing is accessible to the workforce, consumers and where relevant, their families and carers</t>
  </si>
  <si>
    <t>• Policy for preventing and safely managing aggression
• Training and resources that include de-escalation strategies
• Incident reporting system 
• File note examples following incidents outlining actions and follow up after an event.</t>
  </si>
  <si>
    <t>The service provider has processes to minimise the use of coercive and restrictive practices, with the aim to eliminate their use</t>
  </si>
  <si>
    <t>• Organisational statements which endorse a commitment to the reduction and elimination of restrictive practices in service design and delivery
• Policy for predicting, preventing and managing aggression and violence
• Training on identifying and mitigating situations that may precipitate aggression and de-escalation strategies
• Restrictive practices register including follow up actions
• Quality improvement projects aimed at reducing use of restrictive practices
• Analysis of reviews of incidents in which seclusion or restraint occurred.</t>
  </si>
  <si>
    <t>Where restrictive practices are used the service provider has processes that: 
a. Train members of the workforce to understand which practices are coercive or restrictive and the risks associated with those practices
b. Promote alternatives to the use of restrictive practices 
c. Communicate the use of restrictive practices and risks associated with their use to consumers, their families and carers consistent with the National Principles for Communicating about Restrictive Practices with Consumers and Carers 
d. Govern the use of restrictive practices in accordance with national guidelines and legislation and any authorisation, support plan and reporting requirements
e. Train workers in safe techniques for application of restrictive practices that minimise harm to the consumer, the workforce and others
f. Report incidents involving the use of restrictive practices to the governing body of the service provider, and to external commissioning or regulating bodies as required 
g. Involve consumers, their families and carers in the review of incidents, to evaluate the effectiveness of current approaches to eliminating restrictive practices</t>
  </si>
  <si>
    <t>• Training and resources that include human rights and restrictive practice and de-escalation strategies 
• Restrictive practices register 
• Minutes of codesign and evaluation review meetings.</t>
  </si>
  <si>
    <t>The service provider has a system in place for working with people with cognitive impairment or delirium that supports the workforce to: 
a. Recognise, prevent, and manage cognitive impairment
b. Seek clinical assessment of a person who may have delirium 
c. Collaborate with consumers, their families and carers 
d. Implement individualised strategies that minimise anxiety or distress</t>
  </si>
  <si>
    <t>• Policy for workforce to identify cognitive impairment and delirium and initiate steps to prevent and manage harm
• Training and resources that include early recognition and effective responses to deterioration in mental state 
• Information about delirium and escalation pathways.</t>
  </si>
  <si>
    <t>The service provider providing services to consumers at risk of pressure injuries has systems for screening risk and preventing pressure injuries that are consistent with current best practice guidelines</t>
  </si>
  <si>
    <t>• Policy for prevention and treatment of pressure ulcers
• Access to expert advice.
• Information about the prevention of treatment of pressure ulcers for workers, consumers, carers and their families.
• Incident register, including the identification and monitoring of injuries.</t>
  </si>
  <si>
    <t>The service provider providing services to consumers at risk of falls has systems that: 
a. Are consistent with current best practice guidelines for falls risk screening and prevention, minimising harm from falls and post-fall management 
b. Provide consumers, families and carers with information about reducing the risk of falls and falls prevention strategies</t>
  </si>
  <si>
    <t>• Policy documents or processes for falls prevention that are consistent with best practice guidelines
• Training and resources for preventing falls and harm from falls provided to workers, consumers, carers and families
• Incident register and actions taken file
• Review of assessments completed and care plans made, to determine whether falls risk is consistently considered.</t>
  </si>
  <si>
    <t>The service provider who provides overnight care has systems for the preparation and distribution of food and fluids that: 
a. Include nutrition care plans based on current evidence and best practice
b. Meet consumer's nutritional, cultural and religious needs and requirements
c. Monitor the nutritional care of consumers at risk, including making adjustments for any recorded food allergies
d. Identify, and provide access to, nutritional support for consumers who cannot meet their nutritional requirements with food alone
e. Support consumers who require assistance with eating and drinking</t>
  </si>
  <si>
    <t>• Nutritional care plan template
• Policy on safe preparation, transport and delivery of food to consumers
• Process for contacting and referring to nutritionists and dietitians
• Information for workers, consumers, carers and their families about nutrition and safe food preparation, as well as possible side effects of certain foods and medications used for both mental and physical health conditions
• Documented nutritional care plans.</t>
  </si>
  <si>
    <t>The service provider has processes to: 
a. Identify consumers and match them to their care
b. Protect the anonymity of consumers, where this is part of the model of care
c. Use identifiers for consumers that are consistent with best-practice guidelines
d. Ask consumers on admission if they identify as Aboriginal and/or Torres Strait Islander origin and to record this information in administrative and customer information systems
e. Ask consumers if they identify as a person from a CALD community or with a preferred first language other than English and to record this information in administrative and consumer information systems</t>
  </si>
  <si>
    <t>• Policy describing the service provider’s processes for the identification and protection of anonymity for consumers, carers and families
• Describing administrative and consumer information systems
• Training on the importance of correct identification for Aboriginal and Torres Strait Islander consumers and communities.</t>
  </si>
  <si>
    <t>The service provider supports its workforce to refer consumers within and between services and collaborate with other care providers by: 
a. Collaborating with consumers, their families and carers to identify other services involved in their care 
b. Determining the consumer’s wishes regarding collaboration with other services and seeking consent for information-sharing 
c. Using best practice structured communication processes that identify the minimum information content to be communicated when care is transferred 
d. Communicating information that is current, comprehensive and accurate 
e. Assessing the consumer’s risks, goals and preferences for care and including these in communicated information
f. Having a process for accepting a consumer’s information at the commencement of care, and transferring information at discharge/exit or transfer of care</t>
  </si>
  <si>
    <t>• Policy that outlines process for communicating critical information
• Policy on storage, and sharing of information during transition of care and discharge planning.
• Documentation that demonstrates consumers, carers and families understand what information has been transferred
• Consent form completion.</t>
  </si>
  <si>
    <t>The service provider has processes to: 
a. Communicate when critical information, including alerts and risks about a consumer’s care, emerges or changes
b. Enable consumers, their families and carers to communicate critical information and information on risks to their service provider</t>
  </si>
  <si>
    <t>• Policy that outlines what types of critical information are relevant to your service 
• Training about communicating critical information 
• Standard templates to support communication of critical information.</t>
  </si>
  <si>
    <t>The service provider has processes to ensure smooth transition by: 
a. Collaborating with consumers, their families and carers to plan for the post-exit period
b. Having a process for transferring care that is clearly communicated to the consumer
c. Ensuring that the consumer’s exit from the service is communicated to any ongoing services
d. Completing a written summary of services provided and providing this to appropriate ongoing services</t>
  </si>
  <si>
    <t>• Transition plan template 
• Service summary template
• Example transition risk assessment which includes management and mitigation strategies to address any identified risks
• Use of a performance indicator for completion of the Service Summary within a set period after exit.</t>
  </si>
  <si>
    <t>The service provider has processes to contemporaneously document information in the consumer care record and communicate this to relevant staff including: 
a. Critical information and alerts 
b. Reassessment processes and outcomes 
c. Changes to the care plan 
d. Any nominated family and carer involvement</t>
  </si>
  <si>
    <t>• Policy outlining processes for documentation and record keeping including referrals and exit transition to other services 
• Training and resources on record keeping, communicating for safety and privacy
• File audits
• Orientation and training register.</t>
  </si>
  <si>
    <t>The service provider has policies  to apply standard and transmission-based precautions that are fit for the setting and consistent with principles outlined in the current edition of the Australian Guidelines for the Prevention and Control of Infection in Healthcare, and relevant jurisdictional laws and policies, including health and safety laws</t>
  </si>
  <si>
    <t>• Communications to the organisation regarding inflection prevention and control requirements.
• Resources and communications for consumers, their carers and families.
• Training and resources that include how risk of infection or communicable disease is assessed and how to respond to infection risks
• Data on cleaning regime.</t>
  </si>
  <si>
    <t>The service provider has processes in place to support the workforce, consumers, their families and carers with: 
a. Effective hand hygiene
b. Respiratory hygiene and cough etiquette 
c. Safe sharps handling and use
d. Access to personal protective equipment</t>
  </si>
  <si>
    <t>• Policy documents or processes for the prevention and control of infections and communicable disease.
• Training and resources that include documents relating to hand hygiene
• Information available to the workforce and consumers regarding respiratory hygiene, cough etiquette and physical distancing
• Training syllabus, attendance records or competency assessments relating to hand hygiene.</t>
  </si>
  <si>
    <t>The service provider has screening and immunisation systems in place to prevent and manage infections in the workforce</t>
  </si>
  <si>
    <t>• Policy for required workforce vaccinations and their rationale for the inclusion
• Training and resources that include vaccinations required within the workforce and reason for the requirement
• Workforce vaccination record and medical exemption for vaccination register.</t>
  </si>
  <si>
    <t>The service provider supports consumers with appropriate antimicrobial usage when relevant</t>
  </si>
  <si>
    <t>• Policy for antimicrobial stewardship
• Training and resources that include understanding microbial use. 
• Incident register.</t>
  </si>
  <si>
    <t>The service provider has processes to define and verify the scope of practice for prescribing, administering and monitoring medicines for relevant members of the workforce</t>
  </si>
  <si>
    <t>• Resources and information provided to workers and consumers, their carers and families.
• Orientation and training materials.
• Register of workforce and scope of practice.
• Policy documents or processes for obtaining a medication history as soon as possible in the episode of care
• Training and resources that include legal and safety requirements for the prescribing, administering of medicines 
• Consumer wellness plan 
• Information on what treatments, including medications, have been effective in the past, and which have caused problems.</t>
  </si>
  <si>
    <t>The service provider that prescribes or administers medicines has processes to ensure members of the workforce work within their scope of practices to: 
a. Ensure a consumer’s medicines-related information, including medicine allergies and adverse drug reactions, is documented in their consumer care record
b. Partner with consumers, families and carers in the management of their medicines as needed
c. Support consumers to maintain a current and accurate medicines list
d. Encourage consumers to share their medicines list with other healthcare providers involved in their care and or does so on a consumer’s behalf with their consent
e. Use information from a consumer’s medication history to minimise risks in the planning and delivery of mental health care</t>
  </si>
  <si>
    <t>• Policy for documenting all medication related information, including risks and shared care arrangements.
• Training and resources that include medication management and scope of practice
• Completed medication forms and record templates.</t>
  </si>
  <si>
    <t>The service provider has processes to ensure members of the workforce work within their scope of practice to: 
a. Take action when a consumer, their family, carer or a member of the workforce identifies a suspected medicines-related problem
b. Document suspected adverse drug reactions experienced by consumers during service delivery in the consumer care record
c. Report suspected adverse drug reactions to other healthcare providers involved in the consumer’s care, in the organisation-wide incident reporting system and to the Therapeutic Goods Administration, in accordance with its requirements</t>
  </si>
  <si>
    <t>• Policy for managing adverse medication events and reporting and sharing of information
• Reporting of adverse drug reactions to all significant parties 
• Standardised tools for recording documentation of adverse drug reactions 
• Incident register
• Records of actions taken following an event.</t>
  </si>
  <si>
    <t xml:space="preserve">The service provider complies with manufacturer’s directions, legislation, and jurisdictional requirements for the: 
a. Safe and secure storage of medicines 
b. Disposal of unused, unwanted, or expired medicines </t>
  </si>
  <si>
    <t>• Policy for storing, administering and disposing of medication safely
• Training and resources that include safe and secure storage and disposal of medication
• Records of actions taken to ensure safe storage and disposal of medicines.</t>
  </si>
  <si>
    <t>Worksheet</t>
  </si>
  <si>
    <t>Action</t>
  </si>
  <si>
    <t>Action Value</t>
  </si>
  <si>
    <t>Rating</t>
  </si>
  <si>
    <t>Rating value</t>
  </si>
  <si>
    <t>Percent</t>
  </si>
  <si>
    <t>Percent value</t>
  </si>
  <si>
    <t>1.10</t>
  </si>
  <si>
    <t>1.20</t>
  </si>
  <si>
    <t>Governance</t>
  </si>
  <si>
    <t>Met</t>
  </si>
  <si>
    <t>2.10</t>
  </si>
  <si>
    <t>Partnering</t>
  </si>
  <si>
    <t>ModelOfCare</t>
  </si>
  <si>
    <t>3.10</t>
  </si>
  <si>
    <t>3.20</t>
  </si>
  <si>
    <t>3.30</t>
  </si>
  <si>
    <t>Supported decision making and planning care</t>
  </si>
  <si>
    <t>Health service organisation:</t>
  </si>
  <si>
    <t>% complete</t>
  </si>
  <si>
    <t>Not met</t>
  </si>
  <si>
    <t>No. of actions met</t>
  </si>
  <si>
    <t>No. of actions not met</t>
  </si>
  <si>
    <t>No. of not applicable actions</t>
  </si>
  <si>
    <t>Total no. of actions</t>
  </si>
  <si>
    <t>Model of Care Standard</t>
  </si>
  <si>
    <t>Number of actions updated against the number of actions in the standards:</t>
  </si>
  <si>
    <t>No. of actions</t>
  </si>
  <si>
    <t>%</t>
  </si>
  <si>
    <t>Actions updated</t>
  </si>
  <si>
    <t>Summary based on the number of actions updated:</t>
  </si>
  <si>
    <t>Total</t>
  </si>
  <si>
    <t>N/A</t>
  </si>
  <si>
    <t>Number</t>
  </si>
  <si>
    <t>Percentage</t>
  </si>
  <si>
    <t>Evidence list for the National Safety and Quality Mental Health Standards for Community Managed Organisations, September 2023</t>
  </si>
  <si>
    <t>Task list for the National Safety and Quality Mental Health Standards for Community Managed Organisations, September 2023</t>
  </si>
  <si>
    <t>Evidence</t>
  </si>
  <si>
    <t>Comments</t>
  </si>
  <si>
    <t>Due
date</t>
  </si>
  <si>
    <t>Evidence A</t>
  </si>
  <si>
    <t>Evidence B</t>
  </si>
  <si>
    <t>Evidence C</t>
  </si>
  <si>
    <t>Evidence D</t>
  </si>
  <si>
    <t>Evidence E</t>
  </si>
  <si>
    <t>Task A</t>
  </si>
  <si>
    <t>Task B</t>
  </si>
  <si>
    <t>Task C</t>
  </si>
  <si>
    <t>Task D</t>
  </si>
  <si>
    <t>Task E</t>
  </si>
  <si>
    <t>3.01</t>
  </si>
  <si>
    <t>National Safety and Quality Mental Health Standards for Community Managed Organisations</t>
  </si>
  <si>
    <t>The Australian Commission on Safety and Quality in Health Care developed the monitoring tool as part of a suite of resources to assist service providers implement the National Safety and Quality Mental Health Standards for Community Managed Organisations. This monitoring tool allows service providers to track the progress of implementing each standard. It should be used together with the Guide for Service Providers.
The use of this tool is optional, and it does not need to be provided to assessors as part of accreditation.
Before you proceed, please enter your organisation's name in the space provided below:</t>
  </si>
  <si>
    <t>Enter the name of service provider here (organisation name)</t>
  </si>
  <si>
    <t>There are 11 worksheets in this workbook. Click on the hyperlinks below to navigate to the relevant worksheet:</t>
  </si>
  <si>
    <t>How to use this tool (this worksheet)</t>
  </si>
  <si>
    <t>Governance: Practice Governance Standard</t>
  </si>
  <si>
    <t>Gov_EL: Evidence list worksheet for Practice Governance Standard</t>
  </si>
  <si>
    <t>Gov_TL: Task list worksheet for Practice Governance Standard</t>
  </si>
  <si>
    <t>Overview of progress: Summary report</t>
  </si>
  <si>
    <t>Partnering: Partnering with Consumers, Families and Carers Standard</t>
  </si>
  <si>
    <t>ModelOfCare: Practice Governance Standard</t>
  </si>
  <si>
    <t>MoC_EL: Evidence list worksheet for Model of Care Standard</t>
  </si>
  <si>
    <t>MoC_TL: Task list worksheet for Model of Care Standard</t>
  </si>
  <si>
    <t>PwC_EL: Evidence list worksheet for Partnering with Consumers, Families and Carers Standard</t>
  </si>
  <si>
    <t>PwC_TL: Task list worksheet for Partnering with Consumers, Families and Carers Standard</t>
  </si>
  <si>
    <t>Alternatively, you may click on the tabs at the bottom of the page to go to each worksheet.</t>
  </si>
  <si>
    <t>The three standards in the National Safety and Quality Mental Health Standards for Community Managed Organisations</t>
  </si>
  <si>
    <t>There is a worksheet for each of the three National Safety and Quality Mental Health Standards for Community Managed Organisations. The worksheet includes columns for the actions, examples of evidence, performance rating, estimate of percentage complete, action plan or comments, responsible person or area, due date and priority rating.
Below is a screenshot of the worksheet for the Practice Governance Standard:</t>
  </si>
  <si>
    <r>
      <t xml:space="preserve">The column headings in the standards worksheets are as follows:
</t>
    </r>
    <r>
      <rPr>
        <sz val="11"/>
        <color theme="1"/>
        <rFont val="Wingdings"/>
        <charset val="2"/>
      </rPr>
      <t></t>
    </r>
    <r>
      <rPr>
        <sz val="11"/>
        <color theme="1"/>
        <rFont val="Calibri"/>
        <family val="2"/>
        <scheme val="minor"/>
      </rPr>
      <t xml:space="preserve"> </t>
    </r>
    <r>
      <rPr>
        <b/>
        <sz val="11"/>
        <color theme="1"/>
        <rFont val="Calibri"/>
        <family val="2"/>
        <scheme val="minor"/>
      </rPr>
      <t>Actions</t>
    </r>
    <r>
      <rPr>
        <sz val="11"/>
        <color theme="1"/>
        <rFont val="Calibri"/>
        <family val="2"/>
        <scheme val="minor"/>
      </rPr>
      <t xml:space="preserve"> (columns A and B) state the action number and requirements from the National Safety and Quality Mental Health Standards for Community Managed Organisations
</t>
    </r>
    <r>
      <rPr>
        <sz val="11"/>
        <color theme="1"/>
        <rFont val="Wingdings"/>
        <charset val="2"/>
      </rPr>
      <t></t>
    </r>
    <r>
      <rPr>
        <sz val="11"/>
        <color theme="1"/>
        <rFont val="Calibri"/>
        <family val="2"/>
      </rPr>
      <t xml:space="preserve"> </t>
    </r>
    <r>
      <rPr>
        <b/>
        <sz val="11"/>
        <color theme="1"/>
        <rFont val="Calibri"/>
        <family val="2"/>
        <scheme val="minor"/>
      </rPr>
      <t>Examples of evidence</t>
    </r>
    <r>
      <rPr>
        <sz val="11"/>
        <color theme="1"/>
        <rFont val="Calibri"/>
        <family val="2"/>
        <scheme val="minor"/>
      </rPr>
      <t xml:space="preserve"> (column D) are given as a guide only. You do not need to produce all of the examples of evidence listed: you can produce one, some or none if you have other forms of evidence that demonstrates compliance with the action.
</t>
    </r>
    <r>
      <rPr>
        <sz val="11"/>
        <color theme="1"/>
        <rFont val="Wingdings"/>
        <charset val="2"/>
      </rPr>
      <t></t>
    </r>
    <r>
      <rPr>
        <sz val="11"/>
        <color theme="1"/>
        <rFont val="Calibri"/>
        <family val="2"/>
      </rPr>
      <t xml:space="preserve"> </t>
    </r>
    <r>
      <rPr>
        <b/>
        <sz val="11"/>
        <color theme="1"/>
        <rFont val="Calibri"/>
        <family val="2"/>
        <scheme val="minor"/>
      </rPr>
      <t>Link to evidence</t>
    </r>
    <r>
      <rPr>
        <sz val="11"/>
        <color theme="1"/>
        <rFont val="Calibri"/>
        <family val="2"/>
        <scheme val="minor"/>
      </rPr>
      <t xml:space="preserve"> (column E) lists hyperlinks to the evidence list worksheet. Hyperlink cells are shaded with a pale yellow colour.
There are two ways to update the evidence list:
- Option 1: Examples of evidence column
- Option 2: Evidence list worksheet</t>
    </r>
  </si>
  <si>
    <r>
      <t xml:space="preserve">
</t>
    </r>
    <r>
      <rPr>
        <b/>
        <sz val="11"/>
        <color theme="1"/>
        <rFont val="Calibri"/>
        <family val="2"/>
        <scheme val="minor"/>
      </rPr>
      <t xml:space="preserve">Option 1: Examples of evidence column
</t>
    </r>
    <r>
      <rPr>
        <sz val="11"/>
        <color theme="1"/>
        <rFont val="Calibri"/>
        <family val="2"/>
        <scheme val="minor"/>
      </rPr>
      <t xml:space="preserve">You can delete the examples of evidence in the Examples of Evidence column (column D) and enter your updated evidence list. Type your evidence directly into the cell or, if you have an existing evidence list in a Word document, copy and paste the list into the tool. Remember to double-click on the cell before pasting your copied list to contain your update into a single cell. If you do not double-click on the cell before pasting the evidence list, the contents of other cells are overwritten.
</t>
    </r>
    <r>
      <rPr>
        <b/>
        <sz val="11"/>
        <color theme="1"/>
        <rFont val="Calibri"/>
        <family val="2"/>
        <scheme val="minor"/>
      </rPr>
      <t xml:space="preserve">Option 2: Evidence list worksheet
</t>
    </r>
    <r>
      <rPr>
        <sz val="11"/>
        <color theme="1"/>
        <rFont val="Calibri"/>
        <family val="2"/>
        <scheme val="minor"/>
      </rPr>
      <t xml:space="preserve">Use the hyperlinks in the </t>
    </r>
    <r>
      <rPr>
        <b/>
        <sz val="11"/>
        <color theme="1"/>
        <rFont val="Calibri"/>
        <family val="2"/>
        <scheme val="minor"/>
      </rPr>
      <t>Link to evidence column</t>
    </r>
    <r>
      <rPr>
        <sz val="11"/>
        <color theme="1"/>
        <rFont val="Calibri"/>
        <family val="2"/>
        <scheme val="minor"/>
      </rPr>
      <t xml:space="preserve"> (column E) to navigate to the corresponding evidence list worksheet (EL tab name). The evidence list worksheet has the following columns:
- </t>
    </r>
    <r>
      <rPr>
        <i/>
        <sz val="11"/>
        <color theme="1"/>
        <rFont val="Calibri"/>
        <family val="2"/>
        <scheme val="minor"/>
      </rPr>
      <t>No</t>
    </r>
    <r>
      <rPr>
        <sz val="11"/>
        <color theme="1"/>
        <rFont val="Calibri"/>
        <family val="2"/>
        <scheme val="minor"/>
      </rPr>
      <t xml:space="preserve">. (column B) lists the action numbers, which are hyperlinks to the standard worksheet. Hyperlink cells are shaded with a pale yellow colour.
- </t>
    </r>
    <r>
      <rPr>
        <i/>
        <sz val="11"/>
        <color theme="1"/>
        <rFont val="Calibri"/>
        <family val="2"/>
        <scheme val="minor"/>
      </rPr>
      <t>Evidence</t>
    </r>
    <r>
      <rPr>
        <sz val="11"/>
        <color theme="1"/>
        <rFont val="Calibri"/>
        <family val="2"/>
        <scheme val="minor"/>
      </rPr>
      <t xml:space="preserve"> (column C) is a free text column to list evidence. 
- </t>
    </r>
    <r>
      <rPr>
        <i/>
        <sz val="11"/>
        <color theme="1"/>
        <rFont val="Calibri"/>
        <family val="2"/>
        <scheme val="minor"/>
      </rPr>
      <t>Comments</t>
    </r>
    <r>
      <rPr>
        <sz val="11"/>
        <color theme="1"/>
        <rFont val="Calibri"/>
        <family val="2"/>
        <scheme val="minor"/>
      </rPr>
      <t xml:space="preserve"> (column D) is another free text column to list additional information about the evidence, such as validity dates, or status and location of a document.
Unlike the first option, you can list your evidence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The advantage of listing evidence is separate cells is that you can assign hyperlinks. Hyperlinks allow you to quickly access information available in another file or on a web page.</t>
    </r>
  </si>
  <si>
    <t xml:space="preserve">
To create a hyperlink, select the relevant cell, right click on your mouse and select the Hyperlink Button. In the Insert Hyperlink Dialogue Box, navigate and select the relevant document you want to link to. Notice that the contents of your cell have changed to a blue coloured font to show that is now a hyperlink. Click on the hyperlink to open the linked file. You can also hyperlink to a web page, such as your organisation's intranet page. In the Insert Hyperlink Dialogue Box, enter the web address in the Address Field located at the bottom of the dialogue box.</t>
  </si>
  <si>
    <r>
      <rPr>
        <sz val="11"/>
        <color theme="1"/>
        <rFont val="Wingdings"/>
        <charset val="2"/>
      </rPr>
      <t></t>
    </r>
    <r>
      <rPr>
        <sz val="11"/>
        <color theme="1"/>
        <rFont val="Calibri"/>
        <family val="2"/>
        <scheme val="minor"/>
      </rPr>
      <t xml:space="preserve"> Action plan or comments (column H) is a free text column that allows you to note any tasks that may be needed to complete the action or to include the reasons why an action is rated not applicable.
</t>
    </r>
    <r>
      <rPr>
        <sz val="11"/>
        <color theme="1"/>
        <rFont val="Wingdings"/>
        <charset val="2"/>
      </rPr>
      <t></t>
    </r>
    <r>
      <rPr>
        <sz val="11"/>
        <color theme="1"/>
        <rFont val="Calibri"/>
        <family val="2"/>
        <scheme val="minor"/>
      </rPr>
      <t xml:space="preserve"> Responsible person or area (column I) is another free text column that allows you to add the name of the person or group of people with responsibility for ensuring that action is taken.
</t>
    </r>
    <r>
      <rPr>
        <sz val="11"/>
        <color theme="1"/>
        <rFont val="Wingdings"/>
        <charset val="2"/>
      </rPr>
      <t></t>
    </r>
    <r>
      <rPr>
        <sz val="11"/>
        <color theme="1"/>
        <rFont val="Calibri"/>
        <family val="2"/>
        <scheme val="minor"/>
      </rPr>
      <t xml:space="preserve"> Due date (column J) allows you to add a target date of completion for the action. Entries in this column are limited to dates only.
</t>
    </r>
    <r>
      <rPr>
        <sz val="11"/>
        <color theme="1"/>
        <rFont val="Wingdings"/>
        <charset val="2"/>
      </rPr>
      <t></t>
    </r>
    <r>
      <rPr>
        <sz val="11"/>
        <color theme="1"/>
        <rFont val="Calibri"/>
        <family val="2"/>
        <scheme val="minor"/>
      </rPr>
      <t xml:space="preserve"> Priority (column K) allows you to allocate a priority rating to a task. Entries in this column are limited to the following:
- High
- Medium
- Low
</t>
    </r>
    <r>
      <rPr>
        <sz val="11"/>
        <color theme="1"/>
        <rFont val="Wingdings"/>
        <charset val="2"/>
      </rPr>
      <t></t>
    </r>
    <r>
      <rPr>
        <sz val="11"/>
        <color theme="1"/>
        <rFont val="Calibri"/>
        <family val="2"/>
        <scheme val="minor"/>
      </rPr>
      <t xml:space="preserve"> Link to task list (column L) lists hyperlinks to the task list worksheet. Hyperlink cells are shaded with a pale yellow colour.</t>
    </r>
  </si>
  <si>
    <t>There are two ways to update the task list:
- Option 1: Use the available columns in the standard worksheet
- Option 2: Use the task list worksheet</t>
  </si>
  <si>
    <r>
      <rPr>
        <b/>
        <sz val="11"/>
        <color theme="1"/>
        <rFont val="Calibri"/>
        <family val="2"/>
        <scheme val="minor"/>
      </rPr>
      <t xml:space="preserve">Option 1: Use the available columns in the standard worksheet
</t>
    </r>
    <r>
      <rPr>
        <sz val="11"/>
        <color theme="1"/>
        <rFont val="Calibri"/>
        <family val="2"/>
        <scheme val="minor"/>
      </rPr>
      <t xml:space="preserve">Columns H to K in the standard worksheet relates to the task list to meet the requirements of the actions. The disadvantage of listing tasks in the standard worksheet is that you are limited to updating information within a single row.
</t>
    </r>
    <r>
      <rPr>
        <b/>
        <sz val="11"/>
        <color theme="1"/>
        <rFont val="Calibri"/>
        <family val="2"/>
        <scheme val="minor"/>
      </rPr>
      <t>Option 2: Use the task list worksheet</t>
    </r>
    <r>
      <rPr>
        <sz val="11"/>
        <color theme="1"/>
        <rFont val="Calibri"/>
        <family val="2"/>
        <scheme val="minor"/>
      </rPr>
      <t xml:space="preserve">
Hide columns H to K in the standard worksheet by clicking on the Hide Button located above column L.
Use the hyperlinks in the Link to task list column (column L) to navigate to the corresponding task list worksheet (TL tab name). The task list worksheet has the following columns:
- No. (column B) lists the action numbers, which are hyperlinks to the standard worksheet. Hyperlink cells are shaded with a pale yellow colour.
- Action plan or comments (column C) is the equivalent of column H in the standard worksheet.
- Responsible person or area (column D) is the equivalent of column I in the standard worksheet.
- Due date (column E) is the equivalent of column J in the standard worksheet.
- Priority (column F) is the equivalent of column K in the standard worksheet.
Unlike the first option, you can list tasks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t>
    </r>
  </si>
  <si>
    <t>The overview of progress worksheet</t>
  </si>
  <si>
    <r>
      <t xml:space="preserve">This worksheet provides a summary report on the percentage completion for each action.
</t>
    </r>
    <r>
      <rPr>
        <u/>
        <sz val="11"/>
        <color theme="1"/>
        <rFont val="Calibri"/>
        <family val="2"/>
        <scheme val="minor"/>
      </rPr>
      <t>You do not need to enter any information in this worksheet. The worksheet is password protected.</t>
    </r>
    <r>
      <rPr>
        <sz val="11"/>
        <color theme="1"/>
        <rFont val="Calibri"/>
        <family val="2"/>
        <scheme val="minor"/>
      </rPr>
      <t xml:space="preserve"> The 'Overview of Progress' worksheet is populated automatically based on the entries from the individual National Safety and Quality Mental Health Standards for Community Managed Organisations worksheets.
The buttons located at the top of the worksheet helps with navigating to the corresponding standard.
Each standard has a table of actions. The table has the following headings:
</t>
    </r>
    <r>
      <rPr>
        <sz val="11"/>
        <color theme="1"/>
        <rFont val="Wingdings"/>
        <charset val="2"/>
      </rPr>
      <t></t>
    </r>
    <r>
      <rPr>
        <sz val="11"/>
        <color theme="1"/>
        <rFont val="Calibri"/>
        <family val="2"/>
        <scheme val="minor"/>
      </rPr>
      <t xml:space="preserve"> </t>
    </r>
    <r>
      <rPr>
        <i/>
        <sz val="11"/>
        <color theme="1"/>
        <rFont val="Calibri"/>
        <family val="2"/>
        <scheme val="minor"/>
      </rPr>
      <t>Action</t>
    </r>
    <r>
      <rPr>
        <sz val="11"/>
        <color theme="1"/>
        <rFont val="Calibri"/>
        <family val="2"/>
        <scheme val="minor"/>
      </rPr>
      <t xml:space="preserve"> (column B) lists the action numbers, which are hyperlinks to the standard worksheet.
</t>
    </r>
    <r>
      <rPr>
        <sz val="11"/>
        <color theme="1"/>
        <rFont val="Wingdings"/>
        <charset val="2"/>
      </rPr>
      <t></t>
    </r>
    <r>
      <rPr>
        <sz val="11"/>
        <color theme="1"/>
        <rFont val="Calibri"/>
        <family val="2"/>
        <scheme val="minor"/>
      </rPr>
      <t xml:space="preserve"> </t>
    </r>
    <r>
      <rPr>
        <i/>
        <sz val="11"/>
        <color theme="1"/>
        <rFont val="Calibri"/>
        <family val="2"/>
        <scheme val="minor"/>
      </rPr>
      <t>% column</t>
    </r>
    <r>
      <rPr>
        <sz val="11"/>
        <color theme="1"/>
        <rFont val="Calibri"/>
        <family val="2"/>
        <scheme val="minor"/>
      </rPr>
      <t xml:space="preserve"> (columns C to N) shows the percentage of completion for each action in figures (column C) and as traffic-light colour shaded cells (columns D to N).
At the end of each standard table is a summary table which shows the number and percentage of actions met and not met; and not applicable for some standards.
A few summary tables are located at the right side of the worksheet:
</t>
    </r>
    <r>
      <rPr>
        <sz val="11"/>
        <color theme="1"/>
        <rFont val="Wingdings"/>
        <charset val="2"/>
      </rPr>
      <t></t>
    </r>
    <r>
      <rPr>
        <sz val="11"/>
        <color theme="1"/>
        <rFont val="Calibri"/>
        <family val="2"/>
        <scheme val="minor"/>
      </rPr>
      <t xml:space="preserve"> Number of actions updated against the number of actions in the National Safety and Quality Mental Health Standards for Community Managed Organisations
</t>
    </r>
    <r>
      <rPr>
        <sz val="11"/>
        <color theme="1"/>
        <rFont val="Wingdings"/>
        <charset val="2"/>
      </rPr>
      <t></t>
    </r>
    <r>
      <rPr>
        <sz val="11"/>
        <color theme="1"/>
        <rFont val="Calibri"/>
        <family val="2"/>
        <scheme val="minor"/>
      </rPr>
      <t xml:space="preserve"> Summary of actions met, not met and not applicable in raw figures and in percent figures</t>
    </r>
  </si>
  <si>
    <t>Things that you need to avoid doing in the monitoring tool</t>
  </si>
  <si>
    <r>
      <rPr>
        <sz val="11"/>
        <color theme="1"/>
        <rFont val="Wingdings"/>
        <charset val="2"/>
      </rPr>
      <t></t>
    </r>
    <r>
      <rPr>
        <sz val="11"/>
        <color theme="1"/>
        <rFont val="Calibri"/>
        <family val="2"/>
        <scheme val="minor"/>
      </rPr>
      <t xml:space="preserve"> Do not delete worksheets. You can hide nonessential worksheets.
</t>
    </r>
    <r>
      <rPr>
        <sz val="11"/>
        <color theme="1"/>
        <rFont val="Wingdings"/>
        <charset val="2"/>
      </rPr>
      <t></t>
    </r>
    <r>
      <rPr>
        <sz val="11"/>
        <color theme="1"/>
        <rFont val="Calibri"/>
        <family val="2"/>
        <scheme val="minor"/>
      </rPr>
      <t xml:space="preserve"> Do not rename worksheets. This breaks hyperlinks.
</t>
    </r>
    <r>
      <rPr>
        <sz val="11"/>
        <color theme="1"/>
        <rFont val="Wingdings"/>
        <charset val="2"/>
      </rPr>
      <t></t>
    </r>
    <r>
      <rPr>
        <sz val="11"/>
        <color theme="1"/>
        <rFont val="Calibri"/>
        <family val="2"/>
        <scheme val="minor"/>
      </rPr>
      <t xml:space="preserve"> Do not delete rows for hyperlinked cells shaded with a pale yellow colour. This also breaks hyperlinks.
</t>
    </r>
    <r>
      <rPr>
        <sz val="11"/>
        <color theme="1"/>
        <rFont val="Wingdings"/>
        <charset val="2"/>
      </rPr>
      <t></t>
    </r>
    <r>
      <rPr>
        <sz val="11"/>
        <color theme="1"/>
        <rFont val="Calibri"/>
        <family val="2"/>
        <scheme val="minor"/>
      </rPr>
      <t xml:space="preserve"> Do not delete hyperlinks. Again, this breaks hyperlinks from that cell.
</t>
    </r>
    <r>
      <rPr>
        <sz val="11"/>
        <color theme="1"/>
        <rFont val="Wingdings"/>
        <charset val="2"/>
      </rPr>
      <t></t>
    </r>
    <r>
      <rPr>
        <sz val="11"/>
        <color theme="1"/>
        <rFont val="Calibri"/>
        <family val="2"/>
        <scheme val="minor"/>
      </rPr>
      <t xml:space="preserve"> Do not sort columns. It affects the placement of hyperlinks.
</t>
    </r>
    <r>
      <rPr>
        <sz val="11"/>
        <color theme="1"/>
        <rFont val="Wingdings"/>
        <charset val="2"/>
      </rPr>
      <t></t>
    </r>
    <r>
      <rPr>
        <sz val="11"/>
        <color theme="1"/>
        <rFont val="Calibri"/>
        <family val="2"/>
        <scheme val="minor"/>
      </rPr>
      <t xml:space="preserve"> Try not to overwrite the formula in the estimate percentage complete column. This happens when you manually change the percent value in that column. When this happens, the column is no longer linked with the 'How do you rate your performance?' column.
</t>
    </r>
    <r>
      <rPr>
        <sz val="11"/>
        <color theme="1"/>
        <rFont val="Wingdings"/>
        <charset val="2"/>
      </rPr>
      <t></t>
    </r>
    <r>
      <rPr>
        <sz val="11"/>
        <color theme="1"/>
        <rFont val="Calibri"/>
        <family val="2"/>
        <scheme val="minor"/>
      </rPr>
      <t xml:space="preserve"> Do not forget to backup your monitoring tool.</t>
    </r>
  </si>
  <si>
    <r>
      <rPr>
        <sz val="11"/>
        <color theme="1"/>
        <rFont val="Wingdings"/>
        <charset val="2"/>
      </rPr>
      <t></t>
    </r>
    <r>
      <rPr>
        <sz val="11"/>
        <color theme="1"/>
        <rFont val="Calibri"/>
        <family val="2"/>
        <scheme val="minor"/>
      </rPr>
      <t xml:space="preserve"> </t>
    </r>
    <r>
      <rPr>
        <i/>
        <sz val="11"/>
        <color theme="1"/>
        <rFont val="Calibri"/>
        <family val="2"/>
        <scheme val="minor"/>
      </rPr>
      <t>How do you rate your performance</t>
    </r>
    <r>
      <rPr>
        <sz val="11"/>
        <color theme="1"/>
        <rFont val="Calibri"/>
        <family val="2"/>
        <scheme val="minor"/>
      </rPr>
      <t xml:space="preserve"> (column F) requires you to determine whether your organisation meets the requirement of the actions. The available evidence should be able to assist you with determining the ratings in this column.
Entries in this column are limited to the following:
- Met
- Mostly met with some exceptions
- Partially met
- Substantially not met
For some actions, 'not applicable' is an option. Actions where not applicable is an option displays a comment box stating the condition when the action may not be applicable.
You can type your rating in this column or use the drop-down list. If there is a spelling mistake or you typed an entry that is not available, an error message shows that the entry is not valid.
</t>
    </r>
    <r>
      <rPr>
        <sz val="11"/>
        <color theme="1"/>
        <rFont val="Wingdings"/>
        <charset val="2"/>
      </rPr>
      <t></t>
    </r>
    <r>
      <rPr>
        <sz val="11"/>
        <color theme="1"/>
        <rFont val="Calibri"/>
        <family val="2"/>
        <scheme val="minor"/>
      </rPr>
      <t xml:space="preserve"> </t>
    </r>
    <r>
      <rPr>
        <i/>
        <sz val="11"/>
        <color theme="1"/>
        <rFont val="Calibri"/>
        <family val="2"/>
        <scheme val="minor"/>
      </rPr>
      <t>Estimate of percentage complete</t>
    </r>
    <r>
      <rPr>
        <sz val="11"/>
        <color theme="1"/>
        <rFont val="Calibri"/>
        <family val="2"/>
        <scheme val="minor"/>
      </rPr>
      <t xml:space="preserve"> (column G) is linked with entries in the How do you rate your performance column (column F).
A met rating is equivalent to 100%, mostly met with some exceptions - 80%, partially met - 50% and substantially not met - 20%. For some actions that can be rated not applicable, n/a is displayed.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</si>
</sst>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sz val="11"/>
      <color theme="0"/>
      <name val="Calibri"/>
      <family val="2"/>
      <scheme val="minor"/>
    </font>
    <font>
      <sz val="20"/>
      <color theme="1"/>
      <name val="Calibri"/>
      <family val="2"/>
      <scheme val="minor"/>
    </font>
    <font>
      <sz val="11"/>
      <color theme="1"/>
      <name val="Calibri"/>
      <family val="2"/>
      <scheme val="minor"/>
    </font>
    <font>
      <b/>
      <sz val="11"/>
      <color theme="0"/>
      <name val="Calibri"/>
      <family val="2"/>
      <scheme val="minor"/>
    </font>
    <font>
      <sz val="14"/>
      <color theme="1"/>
      <name val="Calibri"/>
      <family val="2"/>
      <scheme val="minor"/>
    </font>
    <font>
      <sz val="11"/>
      <color theme="10"/>
      <name val="Calibri"/>
      <family val="2"/>
      <scheme val="minor"/>
    </font>
    <font>
      <sz val="9"/>
      <color theme="1"/>
      <name val="Calibri"/>
      <family val="2"/>
      <scheme val="minor"/>
    </font>
    <font>
      <sz val="8"/>
      <color theme="7"/>
      <name val="Calibri"/>
      <family val="2"/>
      <scheme val="minor"/>
    </font>
    <font>
      <sz val="8"/>
      <color rgb="FFFF0000"/>
      <name val="Calibri"/>
      <family val="2"/>
      <scheme val="minor"/>
    </font>
    <font>
      <sz val="11"/>
      <color rgb="FF0563C1"/>
      <name val="Calibri"/>
      <family val="2"/>
      <scheme val="minor"/>
    </font>
    <font>
      <b/>
      <sz val="15"/>
      <color theme="3"/>
      <name val="Calibri"/>
      <family val="2"/>
      <scheme val="minor"/>
    </font>
    <font>
      <sz val="11"/>
      <color theme="1"/>
      <name val="Wingdings"/>
      <charset val="2"/>
    </font>
    <font>
      <sz val="11"/>
      <color theme="1"/>
      <name val="Calibri"/>
      <family val="2"/>
    </font>
    <font>
      <i/>
      <sz val="11"/>
      <color theme="1"/>
      <name val="Calibri"/>
      <family val="2"/>
      <scheme val="minor"/>
    </font>
    <font>
      <sz val="11"/>
      <color theme="1"/>
      <name val="Calibri"/>
      <family val="2"/>
      <charset val="2"/>
      <scheme val="minor"/>
    </font>
    <font>
      <u/>
      <sz val="11"/>
      <color theme="1"/>
      <name val="Calibri"/>
      <family val="2"/>
      <scheme val="minor"/>
    </font>
  </fonts>
  <fills count="7">
    <fill>
      <patternFill patternType="none"/>
    </fill>
    <fill>
      <patternFill patternType="gray125"/>
    </fill>
    <fill>
      <patternFill patternType="solid">
        <fgColor rgb="FF0065A4"/>
        <bgColor indexed="64"/>
      </patternFill>
    </fill>
    <fill>
      <patternFill patternType="solid">
        <fgColor theme="0" tint="-0.14999847407452621"/>
        <bgColor indexed="64"/>
      </patternFill>
    </fill>
    <fill>
      <patternFill patternType="solid">
        <fgColor rgb="FF01B4CB"/>
        <bgColor indexed="64"/>
      </patternFill>
    </fill>
    <fill>
      <patternFill patternType="solid">
        <fgColor rgb="FFBB1B8D"/>
        <bgColor indexed="64"/>
      </patternFill>
    </fill>
    <fill>
      <patternFill patternType="solid">
        <fgColor rgb="FFFFFAEB"/>
        <bgColor indexed="64"/>
      </patternFill>
    </fill>
  </fills>
  <borders count="38">
    <border>
      <left/>
      <right/>
      <top/>
      <bottom/>
      <diagonal/>
    </border>
    <border>
      <left style="thin">
        <color theme="6"/>
      </left>
      <right/>
      <top style="thin">
        <color theme="6"/>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bottom>
      <diagonal/>
    </border>
    <border>
      <left/>
      <right/>
      <top style="thin">
        <color theme="0" tint="-0.24994659260841701"/>
      </top>
      <bottom style="thin">
        <color theme="0"/>
      </bottom>
      <diagonal/>
    </border>
    <border>
      <left/>
      <right style="thin">
        <color theme="0" tint="-0.24994659260841701"/>
      </right>
      <top style="thin">
        <color theme="0" tint="-0.24994659260841701"/>
      </top>
      <bottom style="thin">
        <color theme="0"/>
      </bottom>
      <diagonal/>
    </border>
    <border>
      <left style="thin">
        <color theme="0" tint="-0.24994659260841701"/>
      </left>
      <right/>
      <top style="thin">
        <color theme="0"/>
      </top>
      <bottom style="thin">
        <color theme="0"/>
      </bottom>
      <diagonal/>
    </border>
    <border>
      <left/>
      <right/>
      <top style="thin">
        <color theme="0"/>
      </top>
      <bottom style="thin">
        <color theme="0"/>
      </bottom>
      <diagonal/>
    </border>
    <border>
      <left/>
      <right style="thin">
        <color theme="0" tint="-0.24994659260841701"/>
      </right>
      <top style="thin">
        <color theme="0"/>
      </top>
      <bottom style="thin">
        <color theme="0"/>
      </bottom>
      <diagonal/>
    </border>
    <border>
      <left/>
      <right style="thin">
        <color theme="0" tint="-0.24994659260841701"/>
      </right>
      <top style="thin">
        <color theme="0"/>
      </top>
      <bottom style="thin">
        <color theme="0" tint="-0.24994659260841701"/>
      </bottom>
      <diagonal/>
    </border>
    <border>
      <left/>
      <right/>
      <top style="thin">
        <color theme="0"/>
      </top>
      <bottom style="thin">
        <color theme="0" tint="-0.24994659260841701"/>
      </bottom>
      <diagonal/>
    </border>
    <border>
      <left style="thin">
        <color theme="0" tint="-0.2499465926084170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tint="-0.24994659260841701"/>
      </left>
      <right style="thin">
        <color theme="0"/>
      </right>
      <top style="thin">
        <color theme="0"/>
      </top>
      <bottom/>
      <diagonal/>
    </border>
    <border>
      <left style="thin">
        <color theme="0" tint="-0.24994659260841701"/>
      </left>
      <right style="thin">
        <color theme="0"/>
      </right>
      <top/>
      <bottom style="thin">
        <color theme="0"/>
      </bottom>
      <diagonal/>
    </border>
    <border>
      <left style="thin">
        <color theme="0" tint="-0.24994659260841701"/>
      </left>
      <right style="thin">
        <color theme="0"/>
      </right>
      <top/>
      <bottom/>
      <diagonal/>
    </border>
    <border>
      <left style="thin">
        <color theme="0" tint="-0.24994659260841701"/>
      </left>
      <right style="thin">
        <color theme="0"/>
      </right>
      <top style="thin">
        <color theme="0"/>
      </top>
      <bottom style="thin">
        <color theme="0" tint="-0.24994659260841701"/>
      </bottom>
      <diagonal/>
    </border>
    <border>
      <left style="thin">
        <color theme="0" tint="-0.24994659260841701"/>
      </left>
      <right style="thin">
        <color theme="0"/>
      </right>
      <top/>
      <bottom style="thin">
        <color theme="0" tint="-0.24994659260841701"/>
      </bottom>
      <diagonal/>
    </border>
    <border>
      <left style="thin">
        <color theme="0"/>
      </left>
      <right style="thin">
        <color theme="0"/>
      </right>
      <top style="thin">
        <color theme="0"/>
      </top>
      <bottom style="thin">
        <color theme="0" tint="-0.24994659260841701"/>
      </bottom>
      <diagonal/>
    </border>
    <border>
      <left/>
      <right/>
      <top/>
      <bottom style="thin">
        <color theme="0"/>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4.9989318521683403E-2"/>
      </bottom>
      <diagonal/>
    </border>
    <border>
      <left/>
      <right/>
      <top style="thin">
        <color theme="0" tint="-0.24994659260841701"/>
      </top>
      <bottom style="thin">
        <color theme="0" tint="-4.9989318521683403E-2"/>
      </bottom>
      <diagonal/>
    </border>
    <border>
      <left/>
      <right style="thin">
        <color theme="0" tint="-0.24994659260841701"/>
      </right>
      <top style="thin">
        <color theme="0" tint="-0.24994659260841701"/>
      </top>
      <bottom style="thin">
        <color theme="0" tint="-4.9989318521683403E-2"/>
      </bottom>
      <diagonal/>
    </border>
    <border>
      <left style="thin">
        <color theme="0" tint="-0.24994659260841701"/>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0.24994659260841701"/>
      </right>
      <top style="thin">
        <color theme="0" tint="-4.9989318521683403E-2"/>
      </top>
      <bottom style="thin">
        <color theme="0" tint="-4.9989318521683403E-2"/>
      </bottom>
      <diagonal/>
    </border>
    <border>
      <left style="thin">
        <color theme="0" tint="-0.24994659260841701"/>
      </left>
      <right/>
      <top style="thin">
        <color theme="0" tint="-4.9989318521683403E-2"/>
      </top>
      <bottom style="thin">
        <color theme="0" tint="-0.24994659260841701"/>
      </bottom>
      <diagonal/>
    </border>
    <border>
      <left/>
      <right/>
      <top style="thin">
        <color theme="0" tint="-4.9989318521683403E-2"/>
      </top>
      <bottom style="thin">
        <color theme="0" tint="-0.24994659260841701"/>
      </bottom>
      <diagonal/>
    </border>
    <border>
      <left/>
      <right style="thin">
        <color theme="0" tint="-0.24994659260841701"/>
      </right>
      <top style="thin">
        <color theme="0" tint="-4.9989318521683403E-2"/>
      </top>
      <bottom style="thin">
        <color theme="0" tint="-0.24994659260841701"/>
      </bottom>
      <diagonal/>
    </border>
    <border>
      <left style="thin">
        <color theme="0"/>
      </left>
      <right/>
      <top style="thin">
        <color theme="0"/>
      </top>
      <bottom style="thin">
        <color theme="0"/>
      </bottom>
      <diagonal/>
    </border>
    <border>
      <left style="thin">
        <color theme="0"/>
      </left>
      <right/>
      <top style="thin">
        <color theme="0"/>
      </top>
      <bottom style="thin">
        <color theme="0" tint="-0.24994659260841701"/>
      </bottom>
      <diagonal/>
    </border>
    <border>
      <left/>
      <right/>
      <top/>
      <bottom style="thick">
        <color theme="4"/>
      </bottom>
      <diagonal/>
    </border>
  </borders>
  <cellStyleXfs count="6">
    <xf numFmtId="0" fontId="0" fillId="0" borderId="0">
      <alignment vertical="top"/>
    </xf>
    <xf numFmtId="9" fontId="4" fillId="0" borderId="0" applyFont="0" applyFill="0" applyBorder="0" applyAlignment="0" applyProtection="0"/>
    <xf numFmtId="0" fontId="4" fillId="0" borderId="0"/>
    <xf numFmtId="0" fontId="7" fillId="0" borderId="0" applyNumberFormat="0" applyFill="0" applyBorder="0" applyAlignment="0" applyProtection="0">
      <alignment vertical="top"/>
    </xf>
    <xf numFmtId="0" fontId="11" fillId="0" borderId="0" applyNumberFormat="0" applyFill="0" applyBorder="0" applyAlignment="0" applyProtection="0">
      <alignment vertical="top"/>
    </xf>
    <xf numFmtId="0" fontId="12" fillId="0" borderId="37" applyNumberFormat="0" applyFill="0" applyAlignment="0" applyProtection="0"/>
  </cellStyleXfs>
  <cellXfs count="158">
    <xf numFmtId="0" fontId="0" fillId="0" borderId="0" xfId="0">
      <alignment vertical="top"/>
    </xf>
    <xf numFmtId="0" fontId="0" fillId="0" borderId="0" xfId="0" applyAlignment="1">
      <alignment vertical="top" wrapText="1"/>
    </xf>
    <xf numFmtId="0" fontId="0" fillId="0" borderId="0" xfId="0" applyAlignment="1">
      <alignment horizontal="left" vertical="top"/>
    </xf>
    <xf numFmtId="0" fontId="0" fillId="2" borderId="0" xfId="0" applyFill="1" applyAlignment="1">
      <alignment horizontal="left" vertical="top"/>
    </xf>
    <xf numFmtId="0" fontId="0" fillId="3" borderId="0" xfId="0" applyFill="1" applyAlignment="1">
      <alignment horizontal="left" vertical="top"/>
    </xf>
    <xf numFmtId="0" fontId="0" fillId="0" borderId="0" xfId="0" applyAlignment="1">
      <alignment horizontal="left" vertical="top" wrapText="1"/>
    </xf>
    <xf numFmtId="0" fontId="0" fillId="2" borderId="0" xfId="0" applyFill="1" applyAlignment="1">
      <alignment horizontal="left" vertical="top" wrapText="1"/>
    </xf>
    <xf numFmtId="0" fontId="0" fillId="3" borderId="0" xfId="0" applyFill="1" applyAlignment="1">
      <alignment horizontal="left" vertical="top" wrapText="1"/>
    </xf>
    <xf numFmtId="2" fontId="0" fillId="0" borderId="0" xfId="0" applyNumberFormat="1" applyAlignment="1">
      <alignment horizontal="left" vertical="top"/>
    </xf>
    <xf numFmtId="2" fontId="2" fillId="2" borderId="0" xfId="0" applyNumberFormat="1" applyFont="1" applyFill="1" applyAlignment="1">
      <alignment horizontal="left" vertical="top"/>
    </xf>
    <xf numFmtId="2" fontId="0" fillId="3" borderId="0" xfId="0" applyNumberFormat="1" applyFill="1" applyAlignment="1">
      <alignment horizontal="left" vertical="top"/>
    </xf>
    <xf numFmtId="0" fontId="3" fillId="0" borderId="0" xfId="0" applyFont="1" applyAlignment="1">
      <alignment horizontal="left" vertical="center" indent="1"/>
    </xf>
    <xf numFmtId="0" fontId="1" fillId="0" borderId="0" xfId="0" applyFont="1">
      <alignment vertical="top"/>
    </xf>
    <xf numFmtId="2" fontId="2" fillId="4" borderId="0" xfId="0" applyNumberFormat="1" applyFont="1" applyFill="1" applyAlignment="1">
      <alignment horizontal="left" vertical="top"/>
    </xf>
    <xf numFmtId="0" fontId="0" fillId="4" borderId="0" xfId="0" applyFill="1" applyAlignment="1">
      <alignment horizontal="left" vertical="top" wrapText="1"/>
    </xf>
    <xf numFmtId="0" fontId="0" fillId="4" borderId="0" xfId="0" applyFill="1" applyAlignment="1">
      <alignment horizontal="left" vertical="top"/>
    </xf>
    <xf numFmtId="2" fontId="2" fillId="5" borderId="0" xfId="0" applyNumberFormat="1" applyFont="1" applyFill="1" applyAlignment="1">
      <alignment horizontal="left" vertical="top"/>
    </xf>
    <xf numFmtId="0" fontId="0" fillId="5" borderId="0" xfId="0" applyFill="1" applyAlignment="1">
      <alignment horizontal="left" vertical="top" wrapText="1"/>
    </xf>
    <xf numFmtId="0" fontId="0" fillId="5" borderId="0" xfId="0" applyFill="1" applyAlignment="1">
      <alignment horizontal="left" vertical="top"/>
    </xf>
    <xf numFmtId="49" fontId="0" fillId="0" borderId="0" xfId="0" applyNumberFormat="1">
      <alignment vertical="top"/>
    </xf>
    <xf numFmtId="9" fontId="0" fillId="0" borderId="0" xfId="1" applyFont="1" applyAlignment="1">
      <alignment horizontal="left" vertical="top"/>
    </xf>
    <xf numFmtId="9" fontId="0" fillId="3" borderId="0" xfId="1" applyFont="1" applyFill="1" applyAlignment="1">
      <alignment horizontal="left" vertical="top"/>
    </xf>
    <xf numFmtId="9" fontId="0" fillId="2" borderId="0" xfId="1" applyFont="1" applyFill="1" applyAlignment="1">
      <alignment horizontal="left" vertical="top"/>
    </xf>
    <xf numFmtId="9" fontId="0" fillId="0" borderId="0" xfId="1" applyFont="1" applyAlignment="1">
      <alignment vertical="top"/>
    </xf>
    <xf numFmtId="9" fontId="0" fillId="4" borderId="0" xfId="1" applyFont="1" applyFill="1" applyAlignment="1">
      <alignment horizontal="left" vertical="top"/>
    </xf>
    <xf numFmtId="9" fontId="0" fillId="5" borderId="0" xfId="1" applyFont="1" applyFill="1" applyAlignment="1">
      <alignment horizontal="left" vertical="top"/>
    </xf>
    <xf numFmtId="14" fontId="0" fillId="0" borderId="0" xfId="0" applyNumberFormat="1" applyAlignment="1">
      <alignment horizontal="left" vertical="top" wrapText="1"/>
    </xf>
    <xf numFmtId="0" fontId="0" fillId="0" borderId="2" xfId="0" applyBorder="1" applyAlignment="1">
      <alignment horizontal="center" vertical="top"/>
    </xf>
    <xf numFmtId="9" fontId="0" fillId="0" borderId="2" xfId="1" applyFont="1" applyBorder="1" applyAlignment="1">
      <alignment horizontal="center" vertical="top"/>
    </xf>
    <xf numFmtId="0" fontId="6" fillId="0" borderId="6" xfId="0" applyFont="1" applyBorder="1">
      <alignment vertical="top"/>
    </xf>
    <xf numFmtId="0" fontId="0" fillId="0" borderId="7" xfId="0" applyBorder="1">
      <alignment vertical="top"/>
    </xf>
    <xf numFmtId="0" fontId="0" fillId="0" borderId="8" xfId="0" applyBorder="1">
      <alignment vertical="top"/>
    </xf>
    <xf numFmtId="49" fontId="2" fillId="2" borderId="9" xfId="0" applyNumberFormat="1" applyFont="1" applyFill="1" applyBorder="1">
      <alignment vertical="top"/>
    </xf>
    <xf numFmtId="0" fontId="2" fillId="2" borderId="10" xfId="0" applyFont="1" applyFill="1" applyBorder="1">
      <alignment vertical="top"/>
    </xf>
    <xf numFmtId="0" fontId="2" fillId="2" borderId="11" xfId="0" applyFont="1" applyFill="1" applyBorder="1">
      <alignment vertical="top"/>
    </xf>
    <xf numFmtId="49" fontId="0" fillId="0" borderId="9" xfId="0" applyNumberFormat="1" applyBorder="1">
      <alignment vertical="top"/>
    </xf>
    <xf numFmtId="0" fontId="0" fillId="0" borderId="10" xfId="0" applyBorder="1">
      <alignment vertical="top"/>
    </xf>
    <xf numFmtId="0" fontId="0" fillId="0" borderId="11" xfId="0" applyBorder="1">
      <alignment vertical="top"/>
    </xf>
    <xf numFmtId="0" fontId="0" fillId="0" borderId="13" xfId="0" applyBorder="1">
      <alignment vertical="top"/>
    </xf>
    <xf numFmtId="0" fontId="0" fillId="0" borderId="12" xfId="0" applyBorder="1">
      <alignment vertical="top"/>
    </xf>
    <xf numFmtId="49" fontId="0" fillId="0" borderId="14" xfId="0" applyNumberFormat="1" applyBorder="1">
      <alignment vertical="top"/>
    </xf>
    <xf numFmtId="0" fontId="0" fillId="0" borderId="15" xfId="0" applyBorder="1">
      <alignment vertical="top"/>
    </xf>
    <xf numFmtId="0" fontId="2" fillId="2" borderId="0" xfId="0" applyFont="1" applyFill="1">
      <alignment vertical="top"/>
    </xf>
    <xf numFmtId="0" fontId="5" fillId="2" borderId="0" xfId="0" applyFont="1" applyFill="1">
      <alignment vertical="top"/>
    </xf>
    <xf numFmtId="0" fontId="2" fillId="2" borderId="0" xfId="0" applyFont="1" applyFill="1" applyAlignment="1">
      <alignment horizontal="left" vertical="top" indent="1"/>
    </xf>
    <xf numFmtId="2" fontId="0" fillId="0" borderId="0" xfId="0" applyNumberFormat="1" applyFill="1" applyAlignment="1">
      <alignment horizontal="left" vertical="top"/>
    </xf>
    <xf numFmtId="49" fontId="7" fillId="6" borderId="14" xfId="3" applyNumberFormat="1" applyFill="1" applyBorder="1" applyAlignment="1">
      <alignment horizontal="center" vertical="top"/>
    </xf>
    <xf numFmtId="9" fontId="0" fillId="0" borderId="15" xfId="1" applyFont="1" applyFill="1" applyBorder="1" applyAlignment="1">
      <alignment horizontal="right" vertical="top" indent="2"/>
    </xf>
    <xf numFmtId="9" fontId="0" fillId="0" borderId="21" xfId="1" applyFont="1" applyFill="1" applyBorder="1" applyAlignment="1">
      <alignment horizontal="right" vertical="top" indent="2"/>
    </xf>
    <xf numFmtId="0" fontId="0" fillId="0" borderId="9" xfId="0" applyBorder="1">
      <alignment vertical="top"/>
    </xf>
    <xf numFmtId="0" fontId="2" fillId="4" borderId="9" xfId="0" applyFont="1" applyFill="1" applyBorder="1">
      <alignment vertical="top"/>
    </xf>
    <xf numFmtId="0" fontId="2" fillId="4" borderId="10" xfId="0" applyFont="1" applyFill="1" applyBorder="1">
      <alignment vertical="top"/>
    </xf>
    <xf numFmtId="0" fontId="2" fillId="4" borderId="11" xfId="0" applyFont="1" applyFill="1" applyBorder="1">
      <alignment vertical="top"/>
    </xf>
    <xf numFmtId="0" fontId="5" fillId="4" borderId="0" xfId="0" applyFont="1" applyFill="1">
      <alignment vertical="top"/>
    </xf>
    <xf numFmtId="0" fontId="2" fillId="4" borderId="0" xfId="0" applyFont="1" applyFill="1">
      <alignment vertical="top"/>
    </xf>
    <xf numFmtId="0" fontId="2" fillId="4" borderId="0" xfId="0" applyFont="1" applyFill="1" applyAlignment="1">
      <alignment horizontal="left" vertical="top" indent="1"/>
    </xf>
    <xf numFmtId="0" fontId="2" fillId="5" borderId="9" xfId="0" applyFont="1" applyFill="1" applyBorder="1">
      <alignment vertical="top"/>
    </xf>
    <xf numFmtId="0" fontId="2" fillId="5" borderId="10" xfId="0" applyFont="1" applyFill="1" applyBorder="1">
      <alignment vertical="top"/>
    </xf>
    <xf numFmtId="0" fontId="2" fillId="5" borderId="11" xfId="0" applyFont="1" applyFill="1" applyBorder="1">
      <alignment vertical="top"/>
    </xf>
    <xf numFmtId="0" fontId="5" fillId="5" borderId="0" xfId="0" applyFont="1" applyFill="1">
      <alignment vertical="top"/>
    </xf>
    <xf numFmtId="0" fontId="2" fillId="5" borderId="0" xfId="0" applyFont="1" applyFill="1">
      <alignment vertical="top"/>
    </xf>
    <xf numFmtId="0" fontId="2" fillId="5" borderId="0" xfId="0" applyFont="1" applyFill="1" applyAlignment="1">
      <alignment horizontal="left" vertical="top" indent="1"/>
    </xf>
    <xf numFmtId="9" fontId="2" fillId="5" borderId="0" xfId="1" applyFont="1" applyFill="1" applyAlignment="1">
      <alignment vertical="top"/>
    </xf>
    <xf numFmtId="9" fontId="2" fillId="4" borderId="0" xfId="1" applyFont="1" applyFill="1" applyAlignment="1">
      <alignment vertical="top"/>
    </xf>
    <xf numFmtId="9" fontId="2" fillId="2" borderId="0" xfId="1" applyFont="1" applyFill="1" applyAlignment="1">
      <alignment vertical="top"/>
    </xf>
    <xf numFmtId="0" fontId="2" fillId="2" borderId="22" xfId="0" applyFont="1" applyFill="1" applyBorder="1">
      <alignment vertical="top"/>
    </xf>
    <xf numFmtId="0" fontId="2" fillId="4" borderId="22" xfId="0" applyFont="1" applyFill="1" applyBorder="1">
      <alignment vertical="top"/>
    </xf>
    <xf numFmtId="0" fontId="2" fillId="5" borderId="22" xfId="0" applyFont="1" applyFill="1" applyBorder="1">
      <alignment vertical="top"/>
    </xf>
    <xf numFmtId="0" fontId="9" fillId="5" borderId="0" xfId="0" applyFont="1" applyFill="1" applyAlignment="1">
      <alignment vertical="center"/>
    </xf>
    <xf numFmtId="0" fontId="10" fillId="4" borderId="0" xfId="0" applyFont="1" applyFill="1" applyAlignment="1">
      <alignment vertical="center"/>
    </xf>
    <xf numFmtId="0" fontId="9" fillId="2" borderId="0" xfId="0" applyFont="1" applyFill="1" applyAlignment="1">
      <alignment vertical="center"/>
    </xf>
    <xf numFmtId="0" fontId="0" fillId="0" borderId="23" xfId="0" applyBorder="1">
      <alignment vertical="top"/>
    </xf>
    <xf numFmtId="0" fontId="0" fillId="0" borderId="24" xfId="0" applyBorder="1">
      <alignment vertical="top"/>
    </xf>
    <xf numFmtId="9" fontId="0" fillId="0" borderId="25" xfId="1" applyFont="1" applyBorder="1" applyAlignment="1">
      <alignment vertical="top"/>
    </xf>
    <xf numFmtId="0" fontId="0" fillId="0" borderId="3" xfId="0" applyBorder="1">
      <alignment vertical="top"/>
    </xf>
    <xf numFmtId="0" fontId="0" fillId="0" borderId="5" xfId="0" applyBorder="1">
      <alignment vertical="top"/>
    </xf>
    <xf numFmtId="0" fontId="0" fillId="0" borderId="24" xfId="0" applyBorder="1" applyAlignment="1">
      <alignment horizontal="right" vertical="top"/>
    </xf>
    <xf numFmtId="0" fontId="0" fillId="0" borderId="25" xfId="0" applyBorder="1" applyAlignment="1">
      <alignment horizontal="right" vertical="top"/>
    </xf>
    <xf numFmtId="0" fontId="0" fillId="0" borderId="26" xfId="0" applyBorder="1">
      <alignment vertical="top"/>
    </xf>
    <xf numFmtId="0" fontId="0" fillId="0" borderId="27" xfId="0" applyBorder="1">
      <alignment vertical="top"/>
    </xf>
    <xf numFmtId="0" fontId="0" fillId="0" borderId="28" xfId="0" applyBorder="1">
      <alignment vertical="top"/>
    </xf>
    <xf numFmtId="0" fontId="0" fillId="0" borderId="29" xfId="0" applyBorder="1" applyAlignment="1">
      <alignment horizontal="left" vertical="top" indent="2"/>
    </xf>
    <xf numFmtId="0" fontId="0" fillId="0" borderId="30" xfId="0" applyBorder="1">
      <alignment vertical="top"/>
    </xf>
    <xf numFmtId="0" fontId="0" fillId="0" borderId="31" xfId="0" applyBorder="1">
      <alignment vertical="top"/>
    </xf>
    <xf numFmtId="0" fontId="0" fillId="0" borderId="32" xfId="0" applyBorder="1" applyAlignment="1">
      <alignment horizontal="left" vertical="top" indent="2"/>
    </xf>
    <xf numFmtId="9" fontId="0" fillId="0" borderId="33" xfId="1" applyFont="1" applyBorder="1" applyAlignment="1">
      <alignment vertical="top"/>
    </xf>
    <xf numFmtId="9" fontId="0" fillId="0" borderId="34" xfId="1" applyFont="1" applyBorder="1" applyAlignment="1">
      <alignment vertical="top"/>
    </xf>
    <xf numFmtId="49" fontId="7" fillId="6" borderId="16" xfId="3" applyNumberFormat="1" applyFill="1" applyBorder="1" applyAlignment="1">
      <alignment horizontal="center" vertical="top"/>
    </xf>
    <xf numFmtId="49" fontId="7" fillId="6" borderId="17" xfId="3" applyNumberFormat="1" applyFill="1" applyBorder="1" applyAlignment="1">
      <alignment horizontal="center" vertical="top"/>
    </xf>
    <xf numFmtId="49" fontId="7" fillId="6" borderId="18" xfId="3" applyNumberFormat="1" applyFill="1" applyBorder="1" applyAlignment="1">
      <alignment horizontal="center" vertical="top"/>
    </xf>
    <xf numFmtId="0" fontId="0" fillId="2" borderId="0" xfId="0" applyFill="1" applyAlignment="1">
      <alignment horizontal="left" vertical="top" wrapText="1" indent="1"/>
    </xf>
    <xf numFmtId="0" fontId="0" fillId="3" borderId="0" xfId="0" applyFill="1" applyAlignment="1">
      <alignment horizontal="left" vertical="top" wrapText="1" indent="1"/>
    </xf>
    <xf numFmtId="0" fontId="0" fillId="0" borderId="0" xfId="0" applyAlignment="1">
      <alignment horizontal="left" vertical="top" wrapText="1" indent="1"/>
    </xf>
    <xf numFmtId="0" fontId="0" fillId="4" borderId="0" xfId="0" applyFill="1" applyAlignment="1">
      <alignment horizontal="left" vertical="top" wrapText="1" indent="1"/>
    </xf>
    <xf numFmtId="0" fontId="0" fillId="5" borderId="0" xfId="0" applyFill="1" applyAlignment="1">
      <alignment horizontal="left" vertical="top" wrapText="1" indent="1"/>
    </xf>
    <xf numFmtId="49" fontId="7" fillId="6" borderId="20" xfId="3" applyNumberFormat="1" applyFill="1" applyBorder="1" applyAlignment="1">
      <alignment horizontal="center" vertical="top"/>
    </xf>
    <xf numFmtId="49" fontId="7" fillId="6" borderId="19" xfId="3" applyNumberFormat="1" applyFill="1" applyBorder="1" applyAlignment="1">
      <alignment horizontal="center" vertical="top"/>
    </xf>
    <xf numFmtId="0" fontId="3" fillId="0" borderId="0" xfId="0" applyFont="1">
      <alignment vertical="top"/>
    </xf>
    <xf numFmtId="2" fontId="0" fillId="3" borderId="1" xfId="0" applyNumberFormat="1" applyFont="1" applyFill="1" applyBorder="1" applyAlignment="1">
      <alignment horizontal="left" vertical="top"/>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2" fontId="2" fillId="2" borderId="23" xfId="0" applyNumberFormat="1" applyFont="1" applyFill="1" applyBorder="1" applyAlignment="1">
      <alignment horizontal="left" vertical="top"/>
    </xf>
    <xf numFmtId="2" fontId="0" fillId="3" borderId="23" xfId="0" applyNumberFormat="1" applyFont="1" applyFill="1" applyBorder="1" applyAlignment="1">
      <alignment horizontal="left" vertical="top"/>
    </xf>
    <xf numFmtId="0" fontId="0" fillId="2" borderId="24" xfId="0" applyFill="1" applyBorder="1">
      <alignment vertical="top"/>
    </xf>
    <xf numFmtId="0" fontId="0" fillId="2" borderId="25" xfId="0" applyFill="1" applyBorder="1">
      <alignment vertical="top"/>
    </xf>
    <xf numFmtId="2" fontId="0" fillId="0" borderId="4" xfId="0" applyNumberFormat="1" applyFont="1" applyBorder="1" applyAlignment="1">
      <alignment horizontal="left" vertical="top"/>
    </xf>
    <xf numFmtId="2" fontId="0" fillId="0" borderId="5" xfId="0" applyNumberFormat="1" applyFont="1" applyBorder="1" applyAlignment="1">
      <alignment horizontal="left" vertical="top"/>
    </xf>
    <xf numFmtId="2" fontId="7" fillId="6" borderId="3" xfId="3" applyNumberFormat="1" applyFill="1" applyBorder="1" applyAlignment="1">
      <alignment horizontal="left" vertical="top"/>
    </xf>
    <xf numFmtId="0" fontId="0" fillId="0" borderId="27" xfId="0" applyBorder="1" applyAlignment="1">
      <alignment horizontal="left" vertical="top" wrapText="1" indent="1"/>
    </xf>
    <xf numFmtId="0" fontId="0" fillId="0" borderId="28" xfId="0" applyBorder="1" applyAlignment="1">
      <alignment horizontal="left" vertical="top" wrapText="1" indent="1"/>
    </xf>
    <xf numFmtId="0" fontId="0" fillId="0" borderId="30" xfId="0" applyBorder="1" applyAlignment="1">
      <alignment horizontal="left" vertical="top" wrapText="1" indent="1"/>
    </xf>
    <xf numFmtId="0" fontId="0" fillId="0" borderId="31" xfId="0" applyBorder="1" applyAlignment="1">
      <alignment horizontal="left" vertical="top" wrapText="1" indent="1"/>
    </xf>
    <xf numFmtId="0" fontId="0" fillId="0" borderId="33" xfId="0" applyBorder="1" applyAlignment="1">
      <alignment horizontal="left" vertical="top" wrapText="1" indent="1"/>
    </xf>
    <xf numFmtId="0" fontId="0" fillId="0" borderId="34" xfId="0" applyBorder="1" applyAlignment="1">
      <alignment horizontal="left" vertical="top" wrapText="1" indent="1"/>
    </xf>
    <xf numFmtId="0" fontId="0" fillId="2" borderId="24" xfId="0" applyFill="1" applyBorder="1" applyAlignment="1">
      <alignment horizontal="left" vertical="top" wrapText="1" indent="1"/>
    </xf>
    <xf numFmtId="0" fontId="0" fillId="2" borderId="25" xfId="0" applyFill="1" applyBorder="1" applyAlignment="1">
      <alignment horizontal="left" vertical="top" wrapText="1" indent="1"/>
    </xf>
    <xf numFmtId="2" fontId="11" fillId="6" borderId="3" xfId="4" applyNumberFormat="1" applyFill="1" applyBorder="1" applyAlignment="1">
      <alignment horizontal="left" vertical="top"/>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2" fontId="2" fillId="5" borderId="23" xfId="0" applyNumberFormat="1" applyFont="1" applyFill="1" applyBorder="1" applyAlignment="1">
      <alignment horizontal="left" vertical="top"/>
    </xf>
    <xf numFmtId="0" fontId="0" fillId="5" borderId="24" xfId="0" applyFill="1" applyBorder="1">
      <alignment vertical="top"/>
    </xf>
    <xf numFmtId="0" fontId="0" fillId="5" borderId="25" xfId="0" applyFill="1" applyBorder="1">
      <alignment vertical="top"/>
    </xf>
    <xf numFmtId="0" fontId="0" fillId="4" borderId="24" xfId="0" applyFill="1" applyBorder="1">
      <alignment vertical="top"/>
    </xf>
    <xf numFmtId="0" fontId="0" fillId="4" borderId="25" xfId="0" applyFill="1" applyBorder="1">
      <alignment vertical="top"/>
    </xf>
    <xf numFmtId="2" fontId="2" fillId="4" borderId="1" xfId="0" applyNumberFormat="1" applyFont="1" applyFill="1" applyBorder="1" applyAlignment="1">
      <alignment horizontal="left" vertical="top"/>
    </xf>
    <xf numFmtId="0" fontId="0" fillId="3" borderId="24" xfId="0" applyFill="1" applyBorder="1">
      <alignment vertical="top"/>
    </xf>
    <xf numFmtId="0" fontId="0" fillId="3" borderId="25" xfId="0" applyFill="1" applyBorder="1">
      <alignment vertical="top"/>
    </xf>
    <xf numFmtId="49" fontId="7" fillId="6" borderId="3" xfId="3" applyNumberFormat="1" applyFill="1" applyBorder="1">
      <alignment vertical="top"/>
    </xf>
    <xf numFmtId="14" fontId="0" fillId="0" borderId="27" xfId="0" applyNumberFormat="1" applyBorder="1" applyAlignment="1">
      <alignment horizontal="left" vertical="top" wrapText="1"/>
    </xf>
    <xf numFmtId="14" fontId="0" fillId="0" borderId="30" xfId="0" applyNumberFormat="1" applyBorder="1" applyAlignment="1">
      <alignment horizontal="left" vertical="top" wrapText="1"/>
    </xf>
    <xf numFmtId="14" fontId="0" fillId="0" borderId="33" xfId="0" applyNumberFormat="1" applyBorder="1" applyAlignment="1">
      <alignment horizontal="left" vertical="top" wrapText="1"/>
    </xf>
    <xf numFmtId="0" fontId="0" fillId="3" borderId="24" xfId="0" applyFill="1" applyBorder="1" applyAlignment="1">
      <alignment horizontal="left" vertical="top"/>
    </xf>
    <xf numFmtId="0" fontId="0" fillId="5" borderId="24" xfId="0" applyFill="1" applyBorder="1" applyAlignment="1">
      <alignment horizontal="left" vertical="top"/>
    </xf>
    <xf numFmtId="0" fontId="0" fillId="4" borderId="24" xfId="0" applyFill="1" applyBorder="1" applyAlignment="1">
      <alignment horizontal="left" vertical="top"/>
    </xf>
    <xf numFmtId="14" fontId="0" fillId="2" borderId="24" xfId="0" applyNumberFormat="1" applyFill="1" applyBorder="1" applyAlignment="1">
      <alignment horizontal="left" vertical="top" wrapText="1"/>
    </xf>
    <xf numFmtId="0" fontId="7" fillId="6" borderId="0" xfId="3" applyFill="1" applyAlignment="1">
      <alignment horizontal="left" vertical="top" wrapText="1"/>
    </xf>
    <xf numFmtId="0" fontId="0" fillId="0" borderId="35" xfId="0" applyBorder="1">
      <alignment vertical="top"/>
    </xf>
    <xf numFmtId="0" fontId="0" fillId="0" borderId="36" xfId="0" applyBorder="1">
      <alignment vertical="top"/>
    </xf>
    <xf numFmtId="0" fontId="0" fillId="0" borderId="0" xfId="0" applyAlignment="1">
      <alignment vertical="top" wrapText="1"/>
    </xf>
    <xf numFmtId="0" fontId="3" fillId="0" borderId="0" xfId="0" applyFont="1" applyAlignment="1">
      <alignment vertical="top" wrapText="1"/>
    </xf>
    <xf numFmtId="0" fontId="6" fillId="0" borderId="2" xfId="0" applyFont="1" applyBorder="1" applyAlignment="1">
      <alignment horizontal="center" vertical="top" wrapText="1"/>
    </xf>
    <xf numFmtId="0" fontId="7" fillId="0" borderId="0" xfId="3" applyAlignment="1">
      <alignment horizontal="left" vertical="top" indent="2"/>
    </xf>
    <xf numFmtId="0" fontId="7" fillId="0" borderId="0" xfId="3" applyAlignment="1">
      <alignment horizontal="left" vertical="top" indent="4"/>
    </xf>
    <xf numFmtId="0" fontId="12" fillId="0" borderId="37" xfId="5" applyAlignment="1">
      <alignment vertical="top" wrapText="1"/>
    </xf>
    <xf numFmtId="0" fontId="0" fillId="0" borderId="0" xfId="0" applyAlignment="1">
      <alignment horizontal="left" vertical="top" wrapText="1" indent="2"/>
    </xf>
    <xf numFmtId="0" fontId="16" fillId="0" borderId="0" xfId="0" applyFont="1" applyAlignment="1">
      <alignment vertical="top" wrapText="1"/>
    </xf>
    <xf numFmtId="0" fontId="12" fillId="0" borderId="37" xfId="5" applyAlignment="1">
      <alignment vertical="top"/>
    </xf>
    <xf numFmtId="0" fontId="0" fillId="0" borderId="2" xfId="0" applyBorder="1" applyAlignment="1">
      <alignment horizontal="center"/>
    </xf>
    <xf numFmtId="0" fontId="0" fillId="0" borderId="2" xfId="0" applyBorder="1" applyAlignment="1">
      <alignment horizontal="center" vertical="top" wrapText="1"/>
    </xf>
    <xf numFmtId="0" fontId="0" fillId="0" borderId="2" xfId="0" applyBorder="1" applyAlignment="1">
      <alignment horizontal="center" vertical="top"/>
    </xf>
    <xf numFmtId="0" fontId="0" fillId="0" borderId="24" xfId="0" applyBorder="1" applyAlignment="1">
      <alignment horizontal="right" vertical="top" wrapText="1"/>
    </xf>
    <xf numFmtId="0" fontId="0" fillId="0" borderId="0" xfId="0" applyAlignment="1">
      <alignment vertical="top" wrapText="1"/>
    </xf>
    <xf numFmtId="0" fontId="8" fillId="0" borderId="0" xfId="0" applyFont="1" applyAlignment="1">
      <alignment vertical="top" wrapText="1"/>
    </xf>
    <xf numFmtId="0" fontId="0" fillId="0" borderId="25" xfId="0" applyBorder="1" applyAlignment="1">
      <alignment horizontal="right" vertical="top" wrapText="1"/>
    </xf>
    <xf numFmtId="0" fontId="0" fillId="0" borderId="24" xfId="0" applyBorder="1" applyAlignment="1">
      <alignment horizontal="center" vertical="top"/>
    </xf>
    <xf numFmtId="0" fontId="0" fillId="0" borderId="25" xfId="0" applyBorder="1" applyAlignment="1">
      <alignment horizontal="center" vertical="top"/>
    </xf>
  </cellXfs>
  <cellStyles count="6">
    <cellStyle name="Followed Hyperlink" xfId="4" builtinId="9" customBuiltin="1"/>
    <cellStyle name="Heading 1" xfId="5" builtinId="16"/>
    <cellStyle name="Hyperlink" xfId="3" builtinId="8" customBuiltin="1"/>
    <cellStyle name="Normal" xfId="0" builtinId="0" customBuiltin="1"/>
    <cellStyle name="Normal 2" xfId="2" xr:uid="{A4183973-53CC-452B-A7EF-DB6A8028971B}"/>
    <cellStyle name="Percent" xfId="1" builtinId="5"/>
  </cellStyles>
  <dxfs count="283">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2"/>
      </font>
      <fill>
        <patternFill>
          <bgColor theme="2"/>
        </patternFill>
      </fill>
    </dxf>
    <dxf>
      <font>
        <color theme="5" tint="0.59996337778862885"/>
      </font>
      <fill>
        <patternFill>
          <bgColor theme="5" tint="0.59996337778862885"/>
        </patternFill>
      </fill>
    </dxf>
    <dxf>
      <font>
        <color theme="7" tint="0.59996337778862885"/>
      </font>
      <fill>
        <patternFill>
          <bgColor theme="7" tint="0.59996337778862885"/>
        </patternFill>
      </fill>
    </dxf>
    <dxf>
      <font>
        <color theme="9" tint="0.59996337778862885"/>
      </font>
      <fill>
        <patternFill>
          <bgColor theme="9" tint="0.59996337778862885"/>
        </patternFill>
      </fill>
    </dxf>
    <dxf>
      <font>
        <color theme="0"/>
      </font>
    </dxf>
    <dxf>
      <fill>
        <patternFill patternType="solid">
          <fgColor indexed="64"/>
          <bgColor rgb="FFFFFAEB"/>
        </patternFill>
      </fill>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alignment horizontal="general" vertical="top" textRotation="0" wrapText="1" indent="0" justifyLastLine="0" shrinkToFit="0" readingOrder="0"/>
    </dxf>
    <dxf>
      <fill>
        <patternFill patternType="solid">
          <fgColor indexed="64"/>
          <bgColor rgb="FFFFFAEB"/>
        </patternFill>
      </fill>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alignment horizontal="general" vertical="top" textRotation="0" wrapText="1" indent="0" justifyLastLine="0" shrinkToFit="0" readingOrder="0"/>
    </dxf>
    <dxf>
      <fill>
        <patternFill patternType="solid">
          <fgColor indexed="64"/>
          <bgColor rgb="FFFFFAEB"/>
        </patternFill>
      </fill>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1" relativeIndent="1"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alignment horizontal="general" vertical="top" textRotation="0" wrapText="1" indent="0" justifyLastLine="0" shrinkToFit="0" readingOrder="0"/>
    </dxf>
  </dxfs>
  <tableStyles count="0" defaultTableStyle="TableStyleMedium2" defaultPivotStyle="PivotStyleLight16"/>
  <colors>
    <mruColors>
      <color rgb="FFFFFAEB"/>
      <color rgb="FFBB1B8D"/>
      <color rgb="FF01B4CB"/>
      <color rgb="FF0563C1"/>
      <color rgb="FF0065A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20</xdr:row>
      <xdr:rowOff>9524</xdr:rowOff>
    </xdr:from>
    <xdr:to>
      <xdr:col>2</xdr:col>
      <xdr:colOff>7621</xdr:colOff>
      <xdr:row>21</xdr:row>
      <xdr:rowOff>135824</xdr:rowOff>
    </xdr:to>
    <xdr:pic>
      <xdr:nvPicPr>
        <xdr:cNvPr id="3" name="Picture 2">
          <a:extLst>
            <a:ext uri="{FF2B5EF4-FFF2-40B4-BE49-F238E27FC236}">
              <a16:creationId xmlns:a16="http://schemas.microsoft.com/office/drawing/2014/main" id="{3C4B8368-5505-E897-9954-7BEAFA1F83A5}"/>
            </a:ext>
          </a:extLst>
        </xdr:cNvPr>
        <xdr:cNvPicPr>
          <a:picLocks noChangeAspect="1"/>
        </xdr:cNvPicPr>
      </xdr:nvPicPr>
      <xdr:blipFill>
        <a:blip xmlns:r="http://schemas.openxmlformats.org/officeDocument/2006/relationships" r:embed="rId1"/>
        <a:stretch>
          <a:fillRect/>
        </a:stretch>
      </xdr:blipFill>
      <xdr:spPr>
        <a:xfrm>
          <a:off x="47625" y="5676899"/>
          <a:ext cx="6789421" cy="31680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0</xdr:col>
      <xdr:colOff>66675</xdr:colOff>
      <xdr:row>26</xdr:row>
      <xdr:rowOff>76199</xdr:rowOff>
    </xdr:from>
    <xdr:to>
      <xdr:col>2</xdr:col>
      <xdr:colOff>9364</xdr:colOff>
      <xdr:row>41</xdr:row>
      <xdr:rowOff>85725</xdr:rowOff>
    </xdr:to>
    <xdr:pic>
      <xdr:nvPicPr>
        <xdr:cNvPr id="4" name="Picture 3">
          <a:extLst>
            <a:ext uri="{FF2B5EF4-FFF2-40B4-BE49-F238E27FC236}">
              <a16:creationId xmlns:a16="http://schemas.microsoft.com/office/drawing/2014/main" id="{D4A28D67-019C-7D93-046C-451351B6E5A3}"/>
            </a:ext>
          </a:extLst>
        </xdr:cNvPr>
        <xdr:cNvPicPr>
          <a:picLocks noChangeAspect="1"/>
        </xdr:cNvPicPr>
      </xdr:nvPicPr>
      <xdr:blipFill>
        <a:blip xmlns:r="http://schemas.openxmlformats.org/officeDocument/2006/relationships" r:embed="rId2"/>
        <a:stretch>
          <a:fillRect/>
        </a:stretch>
      </xdr:blipFill>
      <xdr:spPr>
        <a:xfrm>
          <a:off x="66675" y="8029574"/>
          <a:ext cx="6772114" cy="2867026"/>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8025</xdr:rowOff>
    </xdr:from>
    <xdr:to>
      <xdr:col>1</xdr:col>
      <xdr:colOff>49125</xdr:colOff>
      <xdr:row>2</xdr:row>
      <xdr:rowOff>0</xdr:rowOff>
    </xdr:to>
    <xdr:pic>
      <xdr:nvPicPr>
        <xdr:cNvPr id="3" name="Picture 2">
          <a:extLst>
            <a:ext uri="{FF2B5EF4-FFF2-40B4-BE49-F238E27FC236}">
              <a16:creationId xmlns:a16="http://schemas.microsoft.com/office/drawing/2014/main" id="{11AFFA6D-8CFF-DD1E-C9BD-9BDF273B89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8525"/>
          <a:ext cx="496800" cy="49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8025</xdr:rowOff>
    </xdr:from>
    <xdr:to>
      <xdr:col>1</xdr:col>
      <xdr:colOff>49125</xdr:colOff>
      <xdr:row>2</xdr:row>
      <xdr:rowOff>0</xdr:rowOff>
    </xdr:to>
    <xdr:pic>
      <xdr:nvPicPr>
        <xdr:cNvPr id="4" name="Picture 3">
          <a:extLst>
            <a:ext uri="{FF2B5EF4-FFF2-40B4-BE49-F238E27FC236}">
              <a16:creationId xmlns:a16="http://schemas.microsoft.com/office/drawing/2014/main" id="{4C7F8C1C-4011-0B27-B9A3-7629D9DFD2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8525"/>
          <a:ext cx="496800" cy="496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48642</xdr:colOff>
      <xdr:row>1</xdr:row>
      <xdr:rowOff>496800</xdr:rowOff>
    </xdr:to>
    <xdr:pic>
      <xdr:nvPicPr>
        <xdr:cNvPr id="3" name="Picture 2">
          <a:extLst>
            <a:ext uri="{FF2B5EF4-FFF2-40B4-BE49-F238E27FC236}">
              <a16:creationId xmlns:a16="http://schemas.microsoft.com/office/drawing/2014/main" id="{CFA8EFD7-5C78-68FC-DA71-6D4DDBB5D9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0" y="190500"/>
          <a:ext cx="496317" cy="49680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303FD9-A71D-4AC1-9EB7-4214DA485ED8}" name="Table1" displayName="Table1" ref="A3:L46" totalsRowShown="0" headerRowDxfId="282" dataDxfId="281">
  <autoFilter ref="A3:L46" xr:uid="{70303FD9-A71D-4AC1-9EB7-4214DA485ED8}"/>
  <tableColumns count="12">
    <tableColumn id="1" xr3:uid="{C92F5F6E-7DFB-4584-9009-37B49E7CDDC3}" name="No." dataDxfId="280"/>
    <tableColumn id="2" xr3:uid="{AB529703-3055-4F7D-B1AD-8E75D02BB0B3}" name="Actions" dataDxfId="279"/>
    <tableColumn id="3" xr3:uid="{7C5DA695-DD20-4153-AC43-5B2147AB6EBE}" name="Reflective questions" dataDxfId="278"/>
    <tableColumn id="4" xr3:uid="{CBB86AAD-7A0F-44C7-98B6-DA71050E3443}" name="Examples of evidence - select only evidence that are currently in use" dataDxfId="277"/>
    <tableColumn id="5" xr3:uid="{DC366BF8-5880-4FA5-B5B9-A460220690B3}" name="Link to evidence" dataDxfId="276"/>
    <tableColumn id="6" xr3:uid="{E8EE493A-0530-4BC1-9C91-DE2DAB3EA3F2}" name="How do you rate your performance?" dataDxfId="275"/>
    <tableColumn id="7" xr3:uid="{41F67575-F5EE-4C04-8BB9-2EDE241F6134}" name="Estimate % of complete" dataDxfId="274"/>
    <tableColumn id="8" xr3:uid="{2C5D1F22-B9C2-46F7-B735-1A40B858E34A}" name="Action plan or comments" dataDxfId="273"/>
    <tableColumn id="9" xr3:uid="{F5A2127A-6A22-4251-B2AB-AD55F93073C9}" name="Responsible person or area" dataDxfId="272"/>
    <tableColumn id="10" xr3:uid="{45E24FC7-E78C-403B-891C-B4F5BA98BCE9}" name="Due date" dataDxfId="271"/>
    <tableColumn id="11" xr3:uid="{87286827-EC03-4D82-9DEB-327348F83652}" name="Priority" dataDxfId="270"/>
    <tableColumn id="12" xr3:uid="{492BF65C-4DAF-49FE-BDEF-DD8CB2117342}" name="Link to task list" dataDxfId="269"/>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27AF9A-F497-4DAC-996D-BEE99162068B}" name="Table13" displayName="Table13" ref="A3:L29" totalsRowShown="0" headerRowDxfId="268" dataDxfId="267">
  <autoFilter ref="A3:L29" xr:uid="{70303FD9-A71D-4AC1-9EB7-4214DA485ED8}"/>
  <tableColumns count="12">
    <tableColumn id="1" xr3:uid="{0ED01BE0-8344-4B88-84FA-365B31C1CE80}" name="No." dataDxfId="266"/>
    <tableColumn id="2" xr3:uid="{BCF80E5C-F44A-4FA3-84F4-5FF472A4E068}" name="Actions" dataDxfId="265"/>
    <tableColumn id="3" xr3:uid="{5684C091-805D-4652-A46C-F08A1C60735E}" name="Reflective questions" dataDxfId="264"/>
    <tableColumn id="4" xr3:uid="{A0131D2E-6553-496F-8620-45F71677618A}" name="Examples of evidence - select only evidence that are currently in use" dataDxfId="263"/>
    <tableColumn id="5" xr3:uid="{A8993F93-A449-4CBD-BDF9-235D8F79121F}" name="Link to evidence" dataDxfId="262"/>
    <tableColumn id="6" xr3:uid="{C926B5F8-6A00-456D-8207-BE433D2DF3FB}" name="How do you rate your performance?" dataDxfId="261"/>
    <tableColumn id="7" xr3:uid="{D65FF0CF-F920-4C2D-854C-15341E390558}" name="Estimate % of complete" dataDxfId="260"/>
    <tableColumn id="8" xr3:uid="{93EC08D9-7539-49E3-825C-F68AD58AAA1E}" name="Action plan or comments" dataDxfId="259"/>
    <tableColumn id="9" xr3:uid="{E52E5F9F-C502-4ECF-8FF6-B9C4AB54717E}" name="Responsible person or area" dataDxfId="258"/>
    <tableColumn id="10" xr3:uid="{D5A1B821-8922-4FA6-84B7-641123CC2F67}" name="Due date" dataDxfId="257"/>
    <tableColumn id="11" xr3:uid="{FC4BEF0A-1610-45ED-B1DA-FBC882AD596D}" name="Priority" dataDxfId="256"/>
    <tableColumn id="12" xr3:uid="{66016842-3ACD-4FFF-834E-615DBAE5BFFE}" name="Link to task list" dataDxfId="255"/>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DC9BCF-1BB1-422E-9200-975F8486FC11}" name="Table134" displayName="Table134" ref="A3:L76" totalsRowShown="0" headerRowDxfId="254" dataDxfId="253">
  <autoFilter ref="A3:L76" xr:uid="{70303FD9-A71D-4AC1-9EB7-4214DA485ED8}"/>
  <tableColumns count="12">
    <tableColumn id="1" xr3:uid="{D396B4C4-BA83-4984-BE28-81B2EC51625F}" name="No." dataDxfId="252"/>
    <tableColumn id="2" xr3:uid="{A7555014-E6EE-4A7C-A699-BB9D2A4E6618}" name="Actions" dataDxfId="251"/>
    <tableColumn id="3" xr3:uid="{338A6873-C3D1-4336-9B61-CA41435DB102}" name="Reflective questions" dataDxfId="250"/>
    <tableColumn id="4" xr3:uid="{5BBD9011-3B78-4765-86C3-BBB6E5151916}" name="Examples of evidence - select only evidence that are currently in use" dataDxfId="249"/>
    <tableColumn id="5" xr3:uid="{83A482D9-F663-44E2-8970-B5F33B544144}" name="Link to evidence" dataDxfId="248"/>
    <tableColumn id="6" xr3:uid="{FFFF576B-6BAE-43C7-96C6-0DFBFF9790C2}" name="How do you rate your performance?" dataDxfId="247"/>
    <tableColumn id="7" xr3:uid="{0C648C8C-4CFA-46D0-965B-FED9796D2AD6}" name="Estimate % of complete" dataDxfId="246"/>
    <tableColumn id="8" xr3:uid="{F4DD3F9E-830D-4E32-AE8E-362E2BC0CA69}" name="Action plan or comments" dataDxfId="245"/>
    <tableColumn id="9" xr3:uid="{72F2D895-8295-454F-8AF7-3CF811A9AC34}" name="Responsible person or area" dataDxfId="244"/>
    <tableColumn id="10" xr3:uid="{2E25DF08-01A9-4F50-808E-672F1A052F5B}" name="Due date" dataDxfId="243"/>
    <tableColumn id="11" xr3:uid="{D1CA7652-4C86-47CF-A0F6-D7B7636C8C4F}" name="Priority" dataDxfId="242"/>
    <tableColumn id="12" xr3:uid="{E89EF114-D814-425E-8EAF-70E58721F572}" name="Link to task list" dataDxfId="241"/>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1D2D7-9BA0-42B8-BD13-23851DA2D5E0}">
  <sheetPr>
    <pageSetUpPr fitToPage="1"/>
  </sheetPr>
  <dimension ref="A1:C66"/>
  <sheetViews>
    <sheetView showGridLines="0" tabSelected="1" topLeftCell="A3" zoomScaleNormal="100" workbookViewId="0"/>
  </sheetViews>
  <sheetFormatPr defaultColWidth="0" defaultRowHeight="15"/>
  <cols>
    <col min="1" max="1" width="1.7109375" customWidth="1"/>
    <col min="2" max="2" width="100.7109375" customWidth="1"/>
    <col min="3" max="3" width="1.7109375" customWidth="1"/>
    <col min="4" max="16384" width="9.140625" hidden="1"/>
  </cols>
  <sheetData>
    <row r="1" spans="2:2" ht="52.5">
      <c r="B1" s="141" t="s">
        <v>288</v>
      </c>
    </row>
    <row r="3" spans="2:2" ht="120">
      <c r="B3" s="140" t="s">
        <v>289</v>
      </c>
    </row>
    <row r="5" spans="2:2" ht="18.75">
      <c r="B5" s="142" t="s">
        <v>290</v>
      </c>
    </row>
    <row r="7" spans="2:2">
      <c r="B7" t="s">
        <v>291</v>
      </c>
    </row>
    <row r="8" spans="2:2">
      <c r="B8" s="143" t="s">
        <v>292</v>
      </c>
    </row>
    <row r="9" spans="2:2">
      <c r="B9" s="143" t="s">
        <v>293</v>
      </c>
    </row>
    <row r="10" spans="2:2">
      <c r="B10" s="144" t="s">
        <v>294</v>
      </c>
    </row>
    <row r="11" spans="2:2">
      <c r="B11" s="144" t="s">
        <v>295</v>
      </c>
    </row>
    <row r="12" spans="2:2">
      <c r="B12" s="143" t="s">
        <v>297</v>
      </c>
    </row>
    <row r="13" spans="2:2">
      <c r="B13" s="144" t="s">
        <v>301</v>
      </c>
    </row>
    <row r="14" spans="2:2">
      <c r="B14" s="144" t="s">
        <v>302</v>
      </c>
    </row>
    <row r="15" spans="2:2">
      <c r="B15" s="143" t="s">
        <v>298</v>
      </c>
    </row>
    <row r="16" spans="2:2">
      <c r="B16" s="144" t="s">
        <v>299</v>
      </c>
    </row>
    <row r="17" spans="2:2">
      <c r="B17" s="144" t="s">
        <v>300</v>
      </c>
    </row>
    <row r="18" spans="2:2">
      <c r="B18" s="143" t="s">
        <v>296</v>
      </c>
    </row>
    <row r="20" spans="2:2">
      <c r="B20" t="s">
        <v>303</v>
      </c>
    </row>
    <row r="25" spans="2:2" ht="39.75" thickBot="1">
      <c r="B25" s="145" t="s">
        <v>304</v>
      </c>
    </row>
    <row r="26" spans="2:2" ht="90.75" thickTop="1">
      <c r="B26" s="140" t="s">
        <v>305</v>
      </c>
    </row>
    <row r="44" spans="2:2" ht="210">
      <c r="B44" s="140" t="s">
        <v>306</v>
      </c>
    </row>
    <row r="45" spans="2:2" ht="405">
      <c r="B45" s="146" t="s">
        <v>307</v>
      </c>
    </row>
    <row r="46" spans="2:2" ht="105">
      <c r="B46" s="146" t="s">
        <v>308</v>
      </c>
    </row>
    <row r="48" spans="2:2" ht="315">
      <c r="B48" s="147" t="s">
        <v>316</v>
      </c>
    </row>
    <row r="50" spans="2:2" ht="255">
      <c r="B50" s="147" t="s">
        <v>309</v>
      </c>
    </row>
    <row r="52" spans="2:2" ht="45">
      <c r="B52" s="140" t="s">
        <v>310</v>
      </c>
    </row>
    <row r="54" spans="2:2" ht="390">
      <c r="B54" s="146" t="s">
        <v>311</v>
      </c>
    </row>
    <row r="58" spans="2:2" ht="20.25" thickBot="1">
      <c r="B58" s="148" t="s">
        <v>312</v>
      </c>
    </row>
    <row r="59" spans="2:2" ht="330.75" thickTop="1">
      <c r="B59" s="140" t="s">
        <v>313</v>
      </c>
    </row>
    <row r="63" spans="2:2" ht="20.25" thickBot="1">
      <c r="B63" s="148" t="s">
        <v>314</v>
      </c>
    </row>
    <row r="64" spans="2:2" ht="225.75" thickTop="1">
      <c r="B64" s="147" t="s">
        <v>315</v>
      </c>
    </row>
    <row r="65" customFormat="1"/>
    <row r="66" customFormat="1"/>
  </sheetData>
  <hyperlinks>
    <hyperlink ref="B9" location="Governance!A1" display="Governance: Practice Governance Standard" xr:uid="{0DDCD53F-0803-46C4-96D9-94A2F3A5DC51}"/>
    <hyperlink ref="B10" location="Gov_EL!A1" display="Gov_EL: Evidence list worksheet for Practice Governance Standard" xr:uid="{42BB093F-80B2-4A34-B43B-D37DF3396670}"/>
    <hyperlink ref="B11" location="Gov_TL!A1" display="Gov_TL: Task list worksheet for Practice Governance Standard" xr:uid="{299B411B-F9C1-4403-A9C7-E5A274EA7D3F}"/>
    <hyperlink ref="B12" location="Partnering!A1" display="Partnering: Partnering with Consumers, Families and Carers Standard" xr:uid="{8EC4AAC9-5D33-40E5-9E87-997F2A324E9C}"/>
    <hyperlink ref="B13" location="PwC_EL!A1" display="Gov_EL: Evidence list worksheet for Partnering with Consumers, Families and Carers Standard" xr:uid="{335CEA73-8BE4-46B6-B9C7-580014344BD0}"/>
    <hyperlink ref="B14" location="PwC_TL!A1" display="Gov_TL: Task list worksheet for Partnering with Consumers, Families and Carers Standard" xr:uid="{FB1F28A5-7CFE-4A7E-99C3-16009F03BFA6}"/>
    <hyperlink ref="B15" location="ModelOfCare!A1" display="ModelOfCare: Practice Governance Standard" xr:uid="{80E31D5C-29EE-40E8-AD70-61336A4DECD8}"/>
    <hyperlink ref="B16" location="MoC_EL!A1" display="MoC_EL: Evidence list worksheet for Model of Care Standard" xr:uid="{EC603444-E866-4266-8485-96FBFD7329F5}"/>
    <hyperlink ref="B17" location="MoC_TL!A1" display="MoC_TL: Task list worksheet for Model of Care Standard" xr:uid="{5559BC8F-5DA8-44C0-9DFC-07A151913FEA}"/>
    <hyperlink ref="B18" location="OverviewOfProgress!A1" display="Overview of progress: Summary report" xr:uid="{A70E62CC-2D3A-4D7F-9669-67FD27ED9A8D}"/>
    <hyperlink ref="B8" location="'How to use this tool'!A1" display="How to use this tool (this worksheet)" xr:uid="{19E40BFE-ED0C-4420-8567-471AB2676881}"/>
  </hyperlinks>
  <pageMargins left="0.7" right="0.7" top="0.75" bottom="0.75" header="0.3" footer="0.3"/>
  <pageSetup paperSize="9" scale="83" fitToHeight="0" orientation="portrait" r:id="rId1"/>
  <rowBreaks count="1" manualBreakCount="1">
    <brk id="6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CE7C4-CC14-42A7-AA19-FBF2F0BC3968}">
  <sheetPr>
    <pageSetUpPr fitToPage="1"/>
  </sheetPr>
  <dimension ref="A1:G234"/>
  <sheetViews>
    <sheetView showGridLines="0" workbookViewId="0">
      <pane ySplit="5" topLeftCell="A6" activePane="bottomLeft" state="frozen"/>
      <selection pane="bottomLeft" activeCell="A6" sqref="A6"/>
    </sheetView>
  </sheetViews>
  <sheetFormatPr defaultColWidth="0" defaultRowHeight="15" zeroHeight="1"/>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6">
      <c r="B1" t="s">
        <v>273</v>
      </c>
    </row>
    <row r="2" spans="2:6"/>
    <row r="3" spans="2:6" ht="26.25">
      <c r="B3" s="97" t="str">
        <f>ModelOfCare!B2</f>
        <v>Model of Care Standard</v>
      </c>
    </row>
    <row r="4" spans="2:6"/>
    <row r="5" spans="2:6" ht="25.5" customHeight="1">
      <c r="B5" s="118" t="s">
        <v>0</v>
      </c>
      <c r="C5" s="119" t="s">
        <v>7</v>
      </c>
      <c r="D5" s="119" t="s">
        <v>8</v>
      </c>
      <c r="E5" s="119" t="s">
        <v>276</v>
      </c>
      <c r="F5" s="120" t="s">
        <v>10</v>
      </c>
    </row>
    <row r="6" spans="2:6">
      <c r="B6" s="121" t="s">
        <v>86</v>
      </c>
      <c r="C6" s="122"/>
      <c r="D6" s="122"/>
      <c r="E6" s="122"/>
      <c r="F6" s="123"/>
    </row>
    <row r="7" spans="2:6">
      <c r="B7" s="103" t="s">
        <v>131</v>
      </c>
      <c r="C7" s="127"/>
      <c r="D7" s="127"/>
      <c r="E7" s="127"/>
      <c r="F7" s="128"/>
    </row>
    <row r="8" spans="2:6">
      <c r="B8" s="129" t="s">
        <v>287</v>
      </c>
      <c r="C8" s="109" t="s">
        <v>282</v>
      </c>
      <c r="D8" s="109"/>
      <c r="E8" s="130"/>
      <c r="F8" s="110"/>
    </row>
    <row r="9" spans="2:6">
      <c r="B9" s="106"/>
      <c r="C9" s="111" t="s">
        <v>283</v>
      </c>
      <c r="D9" s="111"/>
      <c r="E9" s="131"/>
      <c r="F9" s="112"/>
    </row>
    <row r="10" spans="2:6">
      <c r="B10" s="106"/>
      <c r="C10" s="111" t="s">
        <v>284</v>
      </c>
      <c r="D10" s="111"/>
      <c r="E10" s="131"/>
      <c r="F10" s="112"/>
    </row>
    <row r="11" spans="2:6">
      <c r="B11" s="106"/>
      <c r="C11" s="111" t="s">
        <v>285</v>
      </c>
      <c r="D11" s="111"/>
      <c r="E11" s="131"/>
      <c r="F11" s="112"/>
    </row>
    <row r="12" spans="2:6">
      <c r="B12" s="107"/>
      <c r="C12" s="113" t="s">
        <v>286</v>
      </c>
      <c r="D12" s="113"/>
      <c r="E12" s="132"/>
      <c r="F12" s="114"/>
    </row>
    <row r="13" spans="2:6">
      <c r="B13" s="129">
        <v>3.02</v>
      </c>
      <c r="C13" s="109" t="s">
        <v>282</v>
      </c>
      <c r="D13" s="109"/>
      <c r="E13" s="130"/>
      <c r="F13" s="110"/>
    </row>
    <row r="14" spans="2:6">
      <c r="B14" s="106"/>
      <c r="C14" s="111" t="s">
        <v>283</v>
      </c>
      <c r="D14" s="111"/>
      <c r="E14" s="131"/>
      <c r="F14" s="112"/>
    </row>
    <row r="15" spans="2:6">
      <c r="B15" s="106"/>
      <c r="C15" s="111" t="s">
        <v>284</v>
      </c>
      <c r="D15" s="111"/>
      <c r="E15" s="131"/>
      <c r="F15" s="112"/>
    </row>
    <row r="16" spans="2:6">
      <c r="B16" s="106"/>
      <c r="C16" s="111" t="s">
        <v>285</v>
      </c>
      <c r="D16" s="111"/>
      <c r="E16" s="131"/>
      <c r="F16" s="112"/>
    </row>
    <row r="17" spans="2:6">
      <c r="B17" s="107"/>
      <c r="C17" s="113" t="s">
        <v>286</v>
      </c>
      <c r="D17" s="113"/>
      <c r="E17" s="132"/>
      <c r="F17" s="114"/>
    </row>
    <row r="18" spans="2:6">
      <c r="B18" s="129">
        <v>3.03</v>
      </c>
      <c r="C18" s="109" t="s">
        <v>282</v>
      </c>
      <c r="D18" s="109"/>
      <c r="E18" s="130"/>
      <c r="F18" s="110"/>
    </row>
    <row r="19" spans="2:6">
      <c r="B19" s="106"/>
      <c r="C19" s="111" t="s">
        <v>283</v>
      </c>
      <c r="D19" s="111"/>
      <c r="E19" s="131"/>
      <c r="F19" s="112"/>
    </row>
    <row r="20" spans="2:6">
      <c r="B20" s="106"/>
      <c r="C20" s="111" t="s">
        <v>284</v>
      </c>
      <c r="D20" s="111"/>
      <c r="E20" s="131"/>
      <c r="F20" s="112"/>
    </row>
    <row r="21" spans="2:6">
      <c r="B21" s="106"/>
      <c r="C21" s="111" t="s">
        <v>285</v>
      </c>
      <c r="D21" s="111"/>
      <c r="E21" s="131"/>
      <c r="F21" s="112"/>
    </row>
    <row r="22" spans="2:6">
      <c r="B22" s="107"/>
      <c r="C22" s="113" t="s">
        <v>286</v>
      </c>
      <c r="D22" s="113"/>
      <c r="E22" s="132"/>
      <c r="F22" s="114"/>
    </row>
    <row r="23" spans="2:6">
      <c r="B23" s="129">
        <v>3.04</v>
      </c>
      <c r="C23" s="109" t="s">
        <v>282</v>
      </c>
      <c r="D23" s="109"/>
      <c r="E23" s="130"/>
      <c r="F23" s="110"/>
    </row>
    <row r="24" spans="2:6">
      <c r="B24" s="106"/>
      <c r="C24" s="111" t="s">
        <v>283</v>
      </c>
      <c r="D24" s="111"/>
      <c r="E24" s="131"/>
      <c r="F24" s="112"/>
    </row>
    <row r="25" spans="2:6">
      <c r="B25" s="106"/>
      <c r="C25" s="111" t="s">
        <v>284</v>
      </c>
      <c r="D25" s="111"/>
      <c r="E25" s="131"/>
      <c r="F25" s="112"/>
    </row>
    <row r="26" spans="2:6">
      <c r="B26" s="106"/>
      <c r="C26" s="111" t="s">
        <v>285</v>
      </c>
      <c r="D26" s="111"/>
      <c r="E26" s="131"/>
      <c r="F26" s="112"/>
    </row>
    <row r="27" spans="2:6">
      <c r="B27" s="107"/>
      <c r="C27" s="113" t="s">
        <v>286</v>
      </c>
      <c r="D27" s="113"/>
      <c r="E27" s="132"/>
      <c r="F27" s="114"/>
    </row>
    <row r="28" spans="2:6">
      <c r="B28" s="103" t="s">
        <v>132</v>
      </c>
      <c r="C28" s="127"/>
      <c r="D28" s="127"/>
      <c r="E28" s="133"/>
      <c r="F28" s="128"/>
    </row>
    <row r="29" spans="2:6">
      <c r="B29" s="129">
        <v>3.05</v>
      </c>
      <c r="C29" s="109" t="s">
        <v>282</v>
      </c>
      <c r="D29" s="109"/>
      <c r="E29" s="130"/>
      <c r="F29" s="110"/>
    </row>
    <row r="30" spans="2:6">
      <c r="B30" s="106"/>
      <c r="C30" s="111" t="s">
        <v>283</v>
      </c>
      <c r="D30" s="111"/>
      <c r="E30" s="131"/>
      <c r="F30" s="112"/>
    </row>
    <row r="31" spans="2:6">
      <c r="B31" s="106"/>
      <c r="C31" s="111" t="s">
        <v>284</v>
      </c>
      <c r="D31" s="111"/>
      <c r="E31" s="131"/>
      <c r="F31" s="112"/>
    </row>
    <row r="32" spans="2:6">
      <c r="B32" s="106"/>
      <c r="C32" s="111" t="s">
        <v>285</v>
      </c>
      <c r="D32" s="111"/>
      <c r="E32" s="131"/>
      <c r="F32" s="112"/>
    </row>
    <row r="33" spans="2:6">
      <c r="B33" s="107"/>
      <c r="C33" s="113" t="s">
        <v>286</v>
      </c>
      <c r="D33" s="113"/>
      <c r="E33" s="132"/>
      <c r="F33" s="114"/>
    </row>
    <row r="34" spans="2:6">
      <c r="B34" s="121" t="s">
        <v>87</v>
      </c>
      <c r="C34" s="122"/>
      <c r="D34" s="122"/>
      <c r="E34" s="134"/>
      <c r="F34" s="123"/>
    </row>
    <row r="35" spans="2:6">
      <c r="B35" s="103" t="s">
        <v>133</v>
      </c>
      <c r="C35" s="127"/>
      <c r="D35" s="127"/>
      <c r="E35" s="133"/>
      <c r="F35" s="128"/>
    </row>
    <row r="36" spans="2:6">
      <c r="B36" s="129">
        <v>3.06</v>
      </c>
      <c r="C36" s="109" t="s">
        <v>282</v>
      </c>
      <c r="D36" s="109"/>
      <c r="E36" s="130"/>
      <c r="F36" s="110"/>
    </row>
    <row r="37" spans="2:6">
      <c r="B37" s="106"/>
      <c r="C37" s="111" t="s">
        <v>283</v>
      </c>
      <c r="D37" s="111"/>
      <c r="E37" s="131"/>
      <c r="F37" s="112"/>
    </row>
    <row r="38" spans="2:6">
      <c r="B38" s="106"/>
      <c r="C38" s="111" t="s">
        <v>284</v>
      </c>
      <c r="D38" s="111"/>
      <c r="E38" s="131"/>
      <c r="F38" s="112"/>
    </row>
    <row r="39" spans="2:6">
      <c r="B39" s="106"/>
      <c r="C39" s="111" t="s">
        <v>285</v>
      </c>
      <c r="D39" s="111"/>
      <c r="E39" s="131"/>
      <c r="F39" s="112"/>
    </row>
    <row r="40" spans="2:6">
      <c r="B40" s="107"/>
      <c r="C40" s="113" t="s">
        <v>286</v>
      </c>
      <c r="D40" s="113"/>
      <c r="E40" s="132"/>
      <c r="F40" s="114"/>
    </row>
    <row r="41" spans="2:6">
      <c r="B41" s="129">
        <v>3.07</v>
      </c>
      <c r="C41" s="109" t="s">
        <v>282</v>
      </c>
      <c r="D41" s="109"/>
      <c r="E41" s="130"/>
      <c r="F41" s="110"/>
    </row>
    <row r="42" spans="2:6">
      <c r="B42" s="106"/>
      <c r="C42" s="111" t="s">
        <v>283</v>
      </c>
      <c r="D42" s="111"/>
      <c r="E42" s="131"/>
      <c r="F42" s="112"/>
    </row>
    <row r="43" spans="2:6">
      <c r="B43" s="106"/>
      <c r="C43" s="111" t="s">
        <v>284</v>
      </c>
      <c r="D43" s="111"/>
      <c r="E43" s="131"/>
      <c r="F43" s="112"/>
    </row>
    <row r="44" spans="2:6">
      <c r="B44" s="106"/>
      <c r="C44" s="111" t="s">
        <v>285</v>
      </c>
      <c r="D44" s="111"/>
      <c r="E44" s="131"/>
      <c r="F44" s="112"/>
    </row>
    <row r="45" spans="2:6">
      <c r="B45" s="107"/>
      <c r="C45" s="113" t="s">
        <v>286</v>
      </c>
      <c r="D45" s="113"/>
      <c r="E45" s="132"/>
      <c r="F45" s="114"/>
    </row>
    <row r="46" spans="2:6">
      <c r="B46" s="129">
        <v>3.08</v>
      </c>
      <c r="C46" s="109" t="s">
        <v>282</v>
      </c>
      <c r="D46" s="109"/>
      <c r="E46" s="130"/>
      <c r="F46" s="110"/>
    </row>
    <row r="47" spans="2:6">
      <c r="B47" s="106"/>
      <c r="C47" s="111" t="s">
        <v>283</v>
      </c>
      <c r="D47" s="111"/>
      <c r="E47" s="131"/>
      <c r="F47" s="112"/>
    </row>
    <row r="48" spans="2:6">
      <c r="B48" s="106"/>
      <c r="C48" s="111" t="s">
        <v>284</v>
      </c>
      <c r="D48" s="111"/>
      <c r="E48" s="131"/>
      <c r="F48" s="112"/>
    </row>
    <row r="49" spans="2:6">
      <c r="B49" s="106"/>
      <c r="C49" s="111" t="s">
        <v>285</v>
      </c>
      <c r="D49" s="111"/>
      <c r="E49" s="131"/>
      <c r="F49" s="112"/>
    </row>
    <row r="50" spans="2:6">
      <c r="B50" s="107"/>
      <c r="C50" s="113" t="s">
        <v>286</v>
      </c>
      <c r="D50" s="113"/>
      <c r="E50" s="132"/>
      <c r="F50" s="114"/>
    </row>
    <row r="51" spans="2:6">
      <c r="B51" s="103" t="s">
        <v>134</v>
      </c>
      <c r="C51" s="127"/>
      <c r="D51" s="127"/>
      <c r="E51" s="133"/>
      <c r="F51" s="128"/>
    </row>
    <row r="52" spans="2:6">
      <c r="B52" s="129">
        <v>3.09</v>
      </c>
      <c r="C52" s="109" t="s">
        <v>282</v>
      </c>
      <c r="D52" s="109"/>
      <c r="E52" s="130"/>
      <c r="F52" s="110"/>
    </row>
    <row r="53" spans="2:6">
      <c r="B53" s="106"/>
      <c r="C53" s="111" t="s">
        <v>283</v>
      </c>
      <c r="D53" s="111"/>
      <c r="E53" s="131"/>
      <c r="F53" s="112"/>
    </row>
    <row r="54" spans="2:6">
      <c r="B54" s="106"/>
      <c r="C54" s="111" t="s">
        <v>284</v>
      </c>
      <c r="D54" s="111"/>
      <c r="E54" s="131"/>
      <c r="F54" s="112"/>
    </row>
    <row r="55" spans="2:6">
      <c r="B55" s="106"/>
      <c r="C55" s="111" t="s">
        <v>285</v>
      </c>
      <c r="D55" s="111"/>
      <c r="E55" s="131"/>
      <c r="F55" s="112"/>
    </row>
    <row r="56" spans="2:6">
      <c r="B56" s="107"/>
      <c r="C56" s="113" t="s">
        <v>286</v>
      </c>
      <c r="D56" s="113"/>
      <c r="E56" s="132"/>
      <c r="F56" s="114"/>
    </row>
    <row r="57" spans="2:6">
      <c r="B57" s="103" t="s">
        <v>135</v>
      </c>
      <c r="C57" s="127"/>
      <c r="D57" s="127"/>
      <c r="E57" s="133"/>
      <c r="F57" s="128"/>
    </row>
    <row r="58" spans="2:6">
      <c r="B58" s="129" t="s">
        <v>251</v>
      </c>
      <c r="C58" s="109" t="s">
        <v>282</v>
      </c>
      <c r="D58" s="109"/>
      <c r="E58" s="130"/>
      <c r="F58" s="110"/>
    </row>
    <row r="59" spans="2:6">
      <c r="B59" s="106"/>
      <c r="C59" s="111" t="s">
        <v>283</v>
      </c>
      <c r="D59" s="111"/>
      <c r="E59" s="131"/>
      <c r="F59" s="112"/>
    </row>
    <row r="60" spans="2:6">
      <c r="B60" s="106"/>
      <c r="C60" s="111" t="s">
        <v>284</v>
      </c>
      <c r="D60" s="111"/>
      <c r="E60" s="131"/>
      <c r="F60" s="112"/>
    </row>
    <row r="61" spans="2:6">
      <c r="B61" s="106"/>
      <c r="C61" s="111" t="s">
        <v>285</v>
      </c>
      <c r="D61" s="111"/>
      <c r="E61" s="131"/>
      <c r="F61" s="112"/>
    </row>
    <row r="62" spans="2:6">
      <c r="B62" s="107"/>
      <c r="C62" s="113" t="s">
        <v>286</v>
      </c>
      <c r="D62" s="113"/>
      <c r="E62" s="132"/>
      <c r="F62" s="114"/>
    </row>
    <row r="63" spans="2:6">
      <c r="B63" s="103" t="s">
        <v>136</v>
      </c>
      <c r="C63" s="127"/>
      <c r="D63" s="127"/>
      <c r="E63" s="133"/>
      <c r="F63" s="128"/>
    </row>
    <row r="64" spans="2:6">
      <c r="B64" s="129">
        <v>3.11</v>
      </c>
      <c r="C64" s="109" t="s">
        <v>282</v>
      </c>
      <c r="D64" s="109"/>
      <c r="E64" s="130"/>
      <c r="F64" s="110"/>
    </row>
    <row r="65" spans="2:6">
      <c r="B65" s="106"/>
      <c r="C65" s="111" t="s">
        <v>283</v>
      </c>
      <c r="D65" s="111"/>
      <c r="E65" s="131"/>
      <c r="F65" s="112"/>
    </row>
    <row r="66" spans="2:6">
      <c r="B66" s="106"/>
      <c r="C66" s="111" t="s">
        <v>284</v>
      </c>
      <c r="D66" s="111"/>
      <c r="E66" s="131"/>
      <c r="F66" s="112"/>
    </row>
    <row r="67" spans="2:6">
      <c r="B67" s="106"/>
      <c r="C67" s="111" t="s">
        <v>285</v>
      </c>
      <c r="D67" s="111"/>
      <c r="E67" s="131"/>
      <c r="F67" s="112"/>
    </row>
    <row r="68" spans="2:6">
      <c r="B68" s="107"/>
      <c r="C68" s="113" t="s">
        <v>286</v>
      </c>
      <c r="D68" s="113"/>
      <c r="E68" s="132"/>
      <c r="F68" s="114"/>
    </row>
    <row r="69" spans="2:6">
      <c r="B69" s="103" t="s">
        <v>137</v>
      </c>
      <c r="C69" s="127"/>
      <c r="D69" s="127"/>
      <c r="E69" s="133"/>
      <c r="F69" s="128"/>
    </row>
    <row r="70" spans="2:6">
      <c r="B70" s="129">
        <v>3.12</v>
      </c>
      <c r="C70" s="109" t="s">
        <v>282</v>
      </c>
      <c r="D70" s="109"/>
      <c r="E70" s="130"/>
      <c r="F70" s="110"/>
    </row>
    <row r="71" spans="2:6">
      <c r="B71" s="106"/>
      <c r="C71" s="111" t="s">
        <v>283</v>
      </c>
      <c r="D71" s="111"/>
      <c r="E71" s="131"/>
      <c r="F71" s="112"/>
    </row>
    <row r="72" spans="2:6">
      <c r="B72" s="106"/>
      <c r="C72" s="111" t="s">
        <v>284</v>
      </c>
      <c r="D72" s="111"/>
      <c r="E72" s="131"/>
      <c r="F72" s="112"/>
    </row>
    <row r="73" spans="2:6">
      <c r="B73" s="106"/>
      <c r="C73" s="111" t="s">
        <v>285</v>
      </c>
      <c r="D73" s="111"/>
      <c r="E73" s="131"/>
      <c r="F73" s="112"/>
    </row>
    <row r="74" spans="2:6">
      <c r="B74" s="107"/>
      <c r="C74" s="113" t="s">
        <v>286</v>
      </c>
      <c r="D74" s="113"/>
      <c r="E74" s="132"/>
      <c r="F74" s="114"/>
    </row>
    <row r="75" spans="2:6">
      <c r="B75" s="121" t="s">
        <v>88</v>
      </c>
      <c r="C75" s="122"/>
      <c r="D75" s="122"/>
      <c r="E75" s="134"/>
      <c r="F75" s="123"/>
    </row>
    <row r="76" spans="2:6">
      <c r="B76" s="103" t="s">
        <v>138</v>
      </c>
      <c r="C76" s="127"/>
      <c r="D76" s="127"/>
      <c r="E76" s="133"/>
      <c r="F76" s="128"/>
    </row>
    <row r="77" spans="2:6">
      <c r="B77" s="129">
        <v>3.13</v>
      </c>
      <c r="C77" s="109" t="s">
        <v>282</v>
      </c>
      <c r="D77" s="109"/>
      <c r="E77" s="130"/>
      <c r="F77" s="110"/>
    </row>
    <row r="78" spans="2:6">
      <c r="B78" s="106"/>
      <c r="C78" s="111" t="s">
        <v>283</v>
      </c>
      <c r="D78" s="111"/>
      <c r="E78" s="131"/>
      <c r="F78" s="112"/>
    </row>
    <row r="79" spans="2:6">
      <c r="B79" s="106"/>
      <c r="C79" s="111" t="s">
        <v>284</v>
      </c>
      <c r="D79" s="111"/>
      <c r="E79" s="131"/>
      <c r="F79" s="112"/>
    </row>
    <row r="80" spans="2:6">
      <c r="B80" s="106"/>
      <c r="C80" s="111" t="s">
        <v>285</v>
      </c>
      <c r="D80" s="111"/>
      <c r="E80" s="131"/>
      <c r="F80" s="112"/>
    </row>
    <row r="81" spans="2:6">
      <c r="B81" s="107"/>
      <c r="C81" s="113" t="s">
        <v>286</v>
      </c>
      <c r="D81" s="113"/>
      <c r="E81" s="132"/>
      <c r="F81" s="114"/>
    </row>
    <row r="82" spans="2:6">
      <c r="B82" s="103" t="s">
        <v>139</v>
      </c>
      <c r="C82" s="127"/>
      <c r="D82" s="127"/>
      <c r="E82" s="133"/>
      <c r="F82" s="128"/>
    </row>
    <row r="83" spans="2:6">
      <c r="B83" s="129">
        <v>3.14</v>
      </c>
      <c r="C83" s="109" t="s">
        <v>282</v>
      </c>
      <c r="D83" s="109"/>
      <c r="E83" s="130"/>
      <c r="F83" s="110"/>
    </row>
    <row r="84" spans="2:6">
      <c r="B84" s="106"/>
      <c r="C84" s="111" t="s">
        <v>283</v>
      </c>
      <c r="D84" s="111"/>
      <c r="E84" s="131"/>
      <c r="F84" s="112"/>
    </row>
    <row r="85" spans="2:6">
      <c r="B85" s="106"/>
      <c r="C85" s="111" t="s">
        <v>284</v>
      </c>
      <c r="D85" s="111"/>
      <c r="E85" s="131"/>
      <c r="F85" s="112"/>
    </row>
    <row r="86" spans="2:6">
      <c r="B86" s="106"/>
      <c r="C86" s="111" t="s">
        <v>285</v>
      </c>
      <c r="D86" s="111"/>
      <c r="E86" s="131"/>
      <c r="F86" s="112"/>
    </row>
    <row r="87" spans="2:6">
      <c r="B87" s="107"/>
      <c r="C87" s="113" t="s">
        <v>286</v>
      </c>
      <c r="D87" s="113"/>
      <c r="E87" s="132"/>
      <c r="F87" s="114"/>
    </row>
    <row r="88" spans="2:6">
      <c r="B88" s="129">
        <v>3.15</v>
      </c>
      <c r="C88" s="109" t="s">
        <v>282</v>
      </c>
      <c r="D88" s="109"/>
      <c r="E88" s="130"/>
      <c r="F88" s="110"/>
    </row>
    <row r="89" spans="2:6">
      <c r="B89" s="106"/>
      <c r="C89" s="111" t="s">
        <v>283</v>
      </c>
      <c r="D89" s="111"/>
      <c r="E89" s="131"/>
      <c r="F89" s="112"/>
    </row>
    <row r="90" spans="2:6">
      <c r="B90" s="106"/>
      <c r="C90" s="111" t="s">
        <v>284</v>
      </c>
      <c r="D90" s="111"/>
      <c r="E90" s="131"/>
      <c r="F90" s="112"/>
    </row>
    <row r="91" spans="2:6">
      <c r="B91" s="106"/>
      <c r="C91" s="111" t="s">
        <v>285</v>
      </c>
      <c r="D91" s="111"/>
      <c r="E91" s="131"/>
      <c r="F91" s="112"/>
    </row>
    <row r="92" spans="2:6">
      <c r="B92" s="107"/>
      <c r="C92" s="113" t="s">
        <v>286</v>
      </c>
      <c r="D92" s="113"/>
      <c r="E92" s="132"/>
      <c r="F92" s="114"/>
    </row>
    <row r="93" spans="2:6">
      <c r="B93" s="103" t="s">
        <v>140</v>
      </c>
      <c r="C93" s="127"/>
      <c r="D93" s="127"/>
      <c r="E93" s="133"/>
      <c r="F93" s="128"/>
    </row>
    <row r="94" spans="2:6">
      <c r="B94" s="129">
        <v>3.16</v>
      </c>
      <c r="C94" s="109" t="s">
        <v>282</v>
      </c>
      <c r="D94" s="109"/>
      <c r="E94" s="130"/>
      <c r="F94" s="110"/>
    </row>
    <row r="95" spans="2:6">
      <c r="B95" s="106"/>
      <c r="C95" s="111" t="s">
        <v>283</v>
      </c>
      <c r="D95" s="111"/>
      <c r="E95" s="131"/>
      <c r="F95" s="112"/>
    </row>
    <row r="96" spans="2:6">
      <c r="B96" s="106"/>
      <c r="C96" s="111" t="s">
        <v>284</v>
      </c>
      <c r="D96" s="111"/>
      <c r="E96" s="131"/>
      <c r="F96" s="112"/>
    </row>
    <row r="97" spans="2:6">
      <c r="B97" s="106"/>
      <c r="C97" s="111" t="s">
        <v>285</v>
      </c>
      <c r="D97" s="111"/>
      <c r="E97" s="131"/>
      <c r="F97" s="112"/>
    </row>
    <row r="98" spans="2:6">
      <c r="B98" s="107"/>
      <c r="C98" s="113" t="s">
        <v>286</v>
      </c>
      <c r="D98" s="113"/>
      <c r="E98" s="132"/>
      <c r="F98" s="114"/>
    </row>
    <row r="99" spans="2:6">
      <c r="B99" s="129">
        <v>3.17</v>
      </c>
      <c r="C99" s="109" t="s">
        <v>282</v>
      </c>
      <c r="D99" s="109"/>
      <c r="E99" s="130"/>
      <c r="F99" s="110"/>
    </row>
    <row r="100" spans="2:6">
      <c r="B100" s="106"/>
      <c r="C100" s="111" t="s">
        <v>283</v>
      </c>
      <c r="D100" s="111"/>
      <c r="E100" s="131"/>
      <c r="F100" s="112"/>
    </row>
    <row r="101" spans="2:6">
      <c r="B101" s="106"/>
      <c r="C101" s="111" t="s">
        <v>284</v>
      </c>
      <c r="D101" s="111"/>
      <c r="E101" s="131"/>
      <c r="F101" s="112"/>
    </row>
    <row r="102" spans="2:6">
      <c r="B102" s="106"/>
      <c r="C102" s="111" t="s">
        <v>285</v>
      </c>
      <c r="D102" s="111"/>
      <c r="E102" s="131"/>
      <c r="F102" s="112"/>
    </row>
    <row r="103" spans="2:6">
      <c r="B103" s="107"/>
      <c r="C103" s="113" t="s">
        <v>286</v>
      </c>
      <c r="D103" s="113"/>
      <c r="E103" s="132"/>
      <c r="F103" s="114"/>
    </row>
    <row r="104" spans="2:6">
      <c r="B104" s="103" t="s">
        <v>141</v>
      </c>
      <c r="C104" s="127"/>
      <c r="D104" s="127"/>
      <c r="E104" s="133"/>
      <c r="F104" s="128"/>
    </row>
    <row r="105" spans="2:6">
      <c r="B105" s="129">
        <v>3.18</v>
      </c>
      <c r="C105" s="109" t="s">
        <v>282</v>
      </c>
      <c r="D105" s="109"/>
      <c r="E105" s="130"/>
      <c r="F105" s="110"/>
    </row>
    <row r="106" spans="2:6">
      <c r="B106" s="106"/>
      <c r="C106" s="111" t="s">
        <v>283</v>
      </c>
      <c r="D106" s="111"/>
      <c r="E106" s="131"/>
      <c r="F106" s="112"/>
    </row>
    <row r="107" spans="2:6">
      <c r="B107" s="106"/>
      <c r="C107" s="111" t="s">
        <v>284</v>
      </c>
      <c r="D107" s="111"/>
      <c r="E107" s="131"/>
      <c r="F107" s="112"/>
    </row>
    <row r="108" spans="2:6">
      <c r="B108" s="106"/>
      <c r="C108" s="111" t="s">
        <v>285</v>
      </c>
      <c r="D108" s="111"/>
      <c r="E108" s="131"/>
      <c r="F108" s="112"/>
    </row>
    <row r="109" spans="2:6">
      <c r="B109" s="107"/>
      <c r="C109" s="113" t="s">
        <v>286</v>
      </c>
      <c r="D109" s="113"/>
      <c r="E109" s="132"/>
      <c r="F109" s="114"/>
    </row>
    <row r="110" spans="2:6">
      <c r="B110" s="103" t="s">
        <v>142</v>
      </c>
      <c r="C110" s="127"/>
      <c r="D110" s="127"/>
      <c r="E110" s="133"/>
      <c r="F110" s="128"/>
    </row>
    <row r="111" spans="2:6">
      <c r="B111" s="129">
        <v>3.19</v>
      </c>
      <c r="C111" s="109" t="s">
        <v>282</v>
      </c>
      <c r="D111" s="109"/>
      <c r="E111" s="130"/>
      <c r="F111" s="110"/>
    </row>
    <row r="112" spans="2:6">
      <c r="B112" s="106"/>
      <c r="C112" s="111" t="s">
        <v>283</v>
      </c>
      <c r="D112" s="111"/>
      <c r="E112" s="131"/>
      <c r="F112" s="112"/>
    </row>
    <row r="113" spans="2:6">
      <c r="B113" s="106"/>
      <c r="C113" s="111" t="s">
        <v>284</v>
      </c>
      <c r="D113" s="111"/>
      <c r="E113" s="131"/>
      <c r="F113" s="112"/>
    </row>
    <row r="114" spans="2:6">
      <c r="B114" s="106"/>
      <c r="C114" s="111" t="s">
        <v>285</v>
      </c>
      <c r="D114" s="111"/>
      <c r="E114" s="131"/>
      <c r="F114" s="112"/>
    </row>
    <row r="115" spans="2:6">
      <c r="B115" s="107"/>
      <c r="C115" s="113" t="s">
        <v>286</v>
      </c>
      <c r="D115" s="113"/>
      <c r="E115" s="132"/>
      <c r="F115" s="114"/>
    </row>
    <row r="116" spans="2:6">
      <c r="B116" s="129" t="s">
        <v>252</v>
      </c>
      <c r="C116" s="109" t="s">
        <v>282</v>
      </c>
      <c r="D116" s="109"/>
      <c r="E116" s="130"/>
      <c r="F116" s="110"/>
    </row>
    <row r="117" spans="2:6">
      <c r="B117" s="106"/>
      <c r="C117" s="111" t="s">
        <v>283</v>
      </c>
      <c r="D117" s="111"/>
      <c r="E117" s="131"/>
      <c r="F117" s="112"/>
    </row>
    <row r="118" spans="2:6">
      <c r="B118" s="106"/>
      <c r="C118" s="111" t="s">
        <v>284</v>
      </c>
      <c r="D118" s="111"/>
      <c r="E118" s="131"/>
      <c r="F118" s="112"/>
    </row>
    <row r="119" spans="2:6">
      <c r="B119" s="106"/>
      <c r="C119" s="111" t="s">
        <v>285</v>
      </c>
      <c r="D119" s="111"/>
      <c r="E119" s="131"/>
      <c r="F119" s="112"/>
    </row>
    <row r="120" spans="2:6">
      <c r="B120" s="107"/>
      <c r="C120" s="113" t="s">
        <v>286</v>
      </c>
      <c r="D120" s="113"/>
      <c r="E120" s="132"/>
      <c r="F120" s="114"/>
    </row>
    <row r="121" spans="2:6">
      <c r="B121" s="103" t="s">
        <v>143</v>
      </c>
      <c r="C121" s="127"/>
      <c r="D121" s="127"/>
      <c r="E121" s="133"/>
      <c r="F121" s="128"/>
    </row>
    <row r="122" spans="2:6">
      <c r="B122" s="129">
        <v>3.21</v>
      </c>
      <c r="C122" s="109" t="s">
        <v>282</v>
      </c>
      <c r="D122" s="109"/>
      <c r="E122" s="130"/>
      <c r="F122" s="110"/>
    </row>
    <row r="123" spans="2:6">
      <c r="B123" s="106"/>
      <c r="C123" s="111" t="s">
        <v>283</v>
      </c>
      <c r="D123" s="111"/>
      <c r="E123" s="131"/>
      <c r="F123" s="112"/>
    </row>
    <row r="124" spans="2:6">
      <c r="B124" s="106"/>
      <c r="C124" s="111" t="s">
        <v>284</v>
      </c>
      <c r="D124" s="111"/>
      <c r="E124" s="131"/>
      <c r="F124" s="112"/>
    </row>
    <row r="125" spans="2:6">
      <c r="B125" s="106"/>
      <c r="C125" s="111" t="s">
        <v>285</v>
      </c>
      <c r="D125" s="111"/>
      <c r="E125" s="131"/>
      <c r="F125" s="112"/>
    </row>
    <row r="126" spans="2:6">
      <c r="B126" s="107"/>
      <c r="C126" s="113" t="s">
        <v>286</v>
      </c>
      <c r="D126" s="113"/>
      <c r="E126" s="132"/>
      <c r="F126" s="114"/>
    </row>
    <row r="127" spans="2:6">
      <c r="B127" s="129">
        <v>3.22</v>
      </c>
      <c r="C127" s="109" t="s">
        <v>282</v>
      </c>
      <c r="D127" s="109"/>
      <c r="E127" s="130"/>
      <c r="F127" s="110"/>
    </row>
    <row r="128" spans="2:6">
      <c r="B128" s="106"/>
      <c r="C128" s="111" t="s">
        <v>283</v>
      </c>
      <c r="D128" s="111"/>
      <c r="E128" s="131"/>
      <c r="F128" s="112"/>
    </row>
    <row r="129" spans="2:7">
      <c r="B129" s="106"/>
      <c r="C129" s="111" t="s">
        <v>284</v>
      </c>
      <c r="D129" s="111"/>
      <c r="E129" s="131"/>
      <c r="F129" s="112"/>
    </row>
    <row r="130" spans="2:7">
      <c r="B130" s="106"/>
      <c r="C130" s="111" t="s">
        <v>285</v>
      </c>
      <c r="D130" s="111"/>
      <c r="E130" s="131"/>
      <c r="F130" s="112"/>
    </row>
    <row r="131" spans="2:7">
      <c r="B131" s="107"/>
      <c r="C131" s="113" t="s">
        <v>286</v>
      </c>
      <c r="D131" s="113"/>
      <c r="E131" s="132"/>
      <c r="F131" s="114"/>
    </row>
    <row r="132" spans="2:7">
      <c r="B132" s="103" t="s">
        <v>144</v>
      </c>
      <c r="C132" s="103"/>
      <c r="D132" s="127"/>
      <c r="E132" s="133"/>
      <c r="F132" s="127"/>
      <c r="G132" s="128"/>
    </row>
    <row r="133" spans="2:7">
      <c r="B133" s="129">
        <v>3.23</v>
      </c>
      <c r="C133" s="109" t="s">
        <v>282</v>
      </c>
      <c r="D133" s="109"/>
      <c r="E133" s="130"/>
      <c r="F133" s="110"/>
    </row>
    <row r="134" spans="2:7">
      <c r="B134" s="106"/>
      <c r="C134" s="111" t="s">
        <v>283</v>
      </c>
      <c r="D134" s="111"/>
      <c r="E134" s="131"/>
      <c r="F134" s="112"/>
    </row>
    <row r="135" spans="2:7">
      <c r="B135" s="106"/>
      <c r="C135" s="111" t="s">
        <v>284</v>
      </c>
      <c r="D135" s="111"/>
      <c r="E135" s="131"/>
      <c r="F135" s="112"/>
    </row>
    <row r="136" spans="2:7">
      <c r="B136" s="106"/>
      <c r="C136" s="111" t="s">
        <v>285</v>
      </c>
      <c r="D136" s="111"/>
      <c r="E136" s="131"/>
      <c r="F136" s="112"/>
    </row>
    <row r="137" spans="2:7">
      <c r="B137" s="107"/>
      <c r="C137" s="113" t="s">
        <v>286</v>
      </c>
      <c r="D137" s="113"/>
      <c r="E137" s="132"/>
      <c r="F137" s="114"/>
    </row>
    <row r="138" spans="2:7">
      <c r="B138" s="103" t="s">
        <v>145</v>
      </c>
      <c r="C138" s="127"/>
      <c r="D138" s="127"/>
      <c r="E138" s="133"/>
      <c r="F138" s="128"/>
    </row>
    <row r="139" spans="2:7">
      <c r="B139" s="129">
        <v>3.24</v>
      </c>
      <c r="C139" s="109" t="s">
        <v>282</v>
      </c>
      <c r="D139" s="109"/>
      <c r="E139" s="130"/>
      <c r="F139" s="110"/>
    </row>
    <row r="140" spans="2:7">
      <c r="B140" s="106"/>
      <c r="C140" s="111" t="s">
        <v>283</v>
      </c>
      <c r="D140" s="111"/>
      <c r="E140" s="131"/>
      <c r="F140" s="112"/>
    </row>
    <row r="141" spans="2:7">
      <c r="B141" s="106"/>
      <c r="C141" s="111" t="s">
        <v>284</v>
      </c>
      <c r="D141" s="111"/>
      <c r="E141" s="131"/>
      <c r="F141" s="112"/>
    </row>
    <row r="142" spans="2:7">
      <c r="B142" s="106"/>
      <c r="C142" s="111" t="s">
        <v>285</v>
      </c>
      <c r="D142" s="111"/>
      <c r="E142" s="131"/>
      <c r="F142" s="112"/>
    </row>
    <row r="143" spans="2:7">
      <c r="B143" s="107"/>
      <c r="C143" s="113" t="s">
        <v>286</v>
      </c>
      <c r="D143" s="113"/>
      <c r="E143" s="132"/>
      <c r="F143" s="114"/>
    </row>
    <row r="144" spans="2:7">
      <c r="B144" s="103" t="s">
        <v>146</v>
      </c>
      <c r="C144" s="127"/>
      <c r="D144" s="127"/>
      <c r="E144" s="133"/>
      <c r="F144" s="128"/>
    </row>
    <row r="145" spans="2:6">
      <c r="B145" s="129">
        <v>3.25</v>
      </c>
      <c r="C145" s="109" t="s">
        <v>282</v>
      </c>
      <c r="D145" s="109"/>
      <c r="E145" s="130"/>
      <c r="F145" s="110"/>
    </row>
    <row r="146" spans="2:6">
      <c r="B146" s="106"/>
      <c r="C146" s="111" t="s">
        <v>283</v>
      </c>
      <c r="D146" s="111"/>
      <c r="E146" s="131"/>
      <c r="F146" s="112"/>
    </row>
    <row r="147" spans="2:6">
      <c r="B147" s="106"/>
      <c r="C147" s="111" t="s">
        <v>284</v>
      </c>
      <c r="D147" s="111"/>
      <c r="E147" s="131"/>
      <c r="F147" s="112"/>
    </row>
    <row r="148" spans="2:6">
      <c r="B148" s="106"/>
      <c r="C148" s="111" t="s">
        <v>285</v>
      </c>
      <c r="D148" s="111"/>
      <c r="E148" s="131"/>
      <c r="F148" s="112"/>
    </row>
    <row r="149" spans="2:6">
      <c r="B149" s="107"/>
      <c r="C149" s="113" t="s">
        <v>286</v>
      </c>
      <c r="D149" s="113"/>
      <c r="E149" s="132"/>
      <c r="F149" s="114"/>
    </row>
    <row r="150" spans="2:6">
      <c r="B150" s="103" t="s">
        <v>147</v>
      </c>
      <c r="C150" s="127"/>
      <c r="D150" s="127"/>
      <c r="E150" s="133"/>
      <c r="F150" s="128"/>
    </row>
    <row r="151" spans="2:6">
      <c r="B151" s="129">
        <v>3.26</v>
      </c>
      <c r="C151" s="109" t="s">
        <v>282</v>
      </c>
      <c r="D151" s="109"/>
      <c r="E151" s="130"/>
      <c r="F151" s="110"/>
    </row>
    <row r="152" spans="2:6">
      <c r="B152" s="106"/>
      <c r="C152" s="111" t="s">
        <v>283</v>
      </c>
      <c r="D152" s="111"/>
      <c r="E152" s="131"/>
      <c r="F152" s="112"/>
    </row>
    <row r="153" spans="2:6">
      <c r="B153" s="106"/>
      <c r="C153" s="111" t="s">
        <v>284</v>
      </c>
      <c r="D153" s="111"/>
      <c r="E153" s="131"/>
      <c r="F153" s="112"/>
    </row>
    <row r="154" spans="2:6">
      <c r="B154" s="106"/>
      <c r="C154" s="111" t="s">
        <v>285</v>
      </c>
      <c r="D154" s="111"/>
      <c r="E154" s="131"/>
      <c r="F154" s="112"/>
    </row>
    <row r="155" spans="2:6">
      <c r="B155" s="107"/>
      <c r="C155" s="113" t="s">
        <v>286</v>
      </c>
      <c r="D155" s="113"/>
      <c r="E155" s="132"/>
      <c r="F155" s="114"/>
    </row>
    <row r="156" spans="2:6">
      <c r="B156" s="121" t="s">
        <v>89</v>
      </c>
      <c r="C156" s="122"/>
      <c r="D156" s="122"/>
      <c r="E156" s="134"/>
      <c r="F156" s="123"/>
    </row>
    <row r="157" spans="2:6">
      <c r="B157" s="103" t="s">
        <v>148</v>
      </c>
      <c r="C157" s="127"/>
      <c r="D157" s="127"/>
      <c r="E157" s="133"/>
      <c r="F157" s="128"/>
    </row>
    <row r="158" spans="2:6">
      <c r="B158" s="129">
        <v>3.27</v>
      </c>
      <c r="C158" s="109" t="s">
        <v>282</v>
      </c>
      <c r="D158" s="109"/>
      <c r="E158" s="130"/>
      <c r="F158" s="110"/>
    </row>
    <row r="159" spans="2:6">
      <c r="B159" s="106"/>
      <c r="C159" s="111" t="s">
        <v>283</v>
      </c>
      <c r="D159" s="111"/>
      <c r="E159" s="131"/>
      <c r="F159" s="112"/>
    </row>
    <row r="160" spans="2:6">
      <c r="B160" s="106"/>
      <c r="C160" s="111" t="s">
        <v>284</v>
      </c>
      <c r="D160" s="111"/>
      <c r="E160" s="131"/>
      <c r="F160" s="112"/>
    </row>
    <row r="161" spans="2:6">
      <c r="B161" s="106"/>
      <c r="C161" s="111" t="s">
        <v>285</v>
      </c>
      <c r="D161" s="111"/>
      <c r="E161" s="131"/>
      <c r="F161" s="112"/>
    </row>
    <row r="162" spans="2:6">
      <c r="B162" s="107"/>
      <c r="C162" s="113" t="s">
        <v>286</v>
      </c>
      <c r="D162" s="113"/>
      <c r="E162" s="132"/>
      <c r="F162" s="114"/>
    </row>
    <row r="163" spans="2:6">
      <c r="B163" s="103" t="s">
        <v>149</v>
      </c>
      <c r="C163" s="127"/>
      <c r="D163" s="127"/>
      <c r="E163" s="133"/>
      <c r="F163" s="128"/>
    </row>
    <row r="164" spans="2:6">
      <c r="B164" s="129">
        <v>3.28</v>
      </c>
      <c r="C164" s="109" t="s">
        <v>282</v>
      </c>
      <c r="D164" s="109"/>
      <c r="E164" s="130"/>
      <c r="F164" s="110"/>
    </row>
    <row r="165" spans="2:6">
      <c r="B165" s="106"/>
      <c r="C165" s="111" t="s">
        <v>283</v>
      </c>
      <c r="D165" s="111"/>
      <c r="E165" s="131"/>
      <c r="F165" s="112"/>
    </row>
    <row r="166" spans="2:6">
      <c r="B166" s="106"/>
      <c r="C166" s="111" t="s">
        <v>284</v>
      </c>
      <c r="D166" s="111"/>
      <c r="E166" s="131"/>
      <c r="F166" s="112"/>
    </row>
    <row r="167" spans="2:6">
      <c r="B167" s="106"/>
      <c r="C167" s="111" t="s">
        <v>285</v>
      </c>
      <c r="D167" s="111"/>
      <c r="E167" s="131"/>
      <c r="F167" s="112"/>
    </row>
    <row r="168" spans="2:6">
      <c r="B168" s="107"/>
      <c r="C168" s="113" t="s">
        <v>286</v>
      </c>
      <c r="D168" s="113"/>
      <c r="E168" s="132"/>
      <c r="F168" s="114"/>
    </row>
    <row r="169" spans="2:6">
      <c r="B169" s="103" t="s">
        <v>150</v>
      </c>
      <c r="C169" s="127"/>
      <c r="D169" s="127"/>
      <c r="E169" s="133"/>
      <c r="F169" s="128"/>
    </row>
    <row r="170" spans="2:6">
      <c r="B170" s="129">
        <v>3.29</v>
      </c>
      <c r="C170" s="109" t="s">
        <v>282</v>
      </c>
      <c r="D170" s="109"/>
      <c r="E170" s="130"/>
      <c r="F170" s="110"/>
    </row>
    <row r="171" spans="2:6">
      <c r="B171" s="106"/>
      <c r="C171" s="111" t="s">
        <v>283</v>
      </c>
      <c r="D171" s="111"/>
      <c r="E171" s="131"/>
      <c r="F171" s="112"/>
    </row>
    <row r="172" spans="2:6">
      <c r="B172" s="106"/>
      <c r="C172" s="111" t="s">
        <v>284</v>
      </c>
      <c r="D172" s="111"/>
      <c r="E172" s="131"/>
      <c r="F172" s="112"/>
    </row>
    <row r="173" spans="2:6">
      <c r="B173" s="106"/>
      <c r="C173" s="111" t="s">
        <v>285</v>
      </c>
      <c r="D173" s="111"/>
      <c r="E173" s="131"/>
      <c r="F173" s="112"/>
    </row>
    <row r="174" spans="2:6">
      <c r="B174" s="107"/>
      <c r="C174" s="113" t="s">
        <v>286</v>
      </c>
      <c r="D174" s="113"/>
      <c r="E174" s="132"/>
      <c r="F174" s="114"/>
    </row>
    <row r="175" spans="2:6">
      <c r="B175" s="103" t="s">
        <v>151</v>
      </c>
      <c r="C175" s="127"/>
      <c r="D175" s="127"/>
      <c r="E175" s="133"/>
      <c r="F175" s="128"/>
    </row>
    <row r="176" spans="2:6">
      <c r="B176" s="129" t="s">
        <v>253</v>
      </c>
      <c r="C176" s="109" t="s">
        <v>282</v>
      </c>
      <c r="D176" s="109"/>
      <c r="E176" s="130"/>
      <c r="F176" s="110"/>
    </row>
    <row r="177" spans="2:6">
      <c r="B177" s="106"/>
      <c r="C177" s="111" t="s">
        <v>283</v>
      </c>
      <c r="D177" s="111"/>
      <c r="E177" s="131"/>
      <c r="F177" s="112"/>
    </row>
    <row r="178" spans="2:6">
      <c r="B178" s="106"/>
      <c r="C178" s="111" t="s">
        <v>284</v>
      </c>
      <c r="D178" s="111"/>
      <c r="E178" s="131"/>
      <c r="F178" s="112"/>
    </row>
    <row r="179" spans="2:6">
      <c r="B179" s="106"/>
      <c r="C179" s="111" t="s">
        <v>285</v>
      </c>
      <c r="D179" s="111"/>
      <c r="E179" s="131"/>
      <c r="F179" s="112"/>
    </row>
    <row r="180" spans="2:6">
      <c r="B180" s="107"/>
      <c r="C180" s="113" t="s">
        <v>286</v>
      </c>
      <c r="D180" s="113"/>
      <c r="E180" s="132"/>
      <c r="F180" s="114"/>
    </row>
    <row r="181" spans="2:6">
      <c r="B181" s="103" t="s">
        <v>152</v>
      </c>
      <c r="C181" s="127"/>
      <c r="D181" s="127"/>
      <c r="E181" s="133"/>
      <c r="F181" s="128"/>
    </row>
    <row r="182" spans="2:6">
      <c r="B182" s="129">
        <v>3.31</v>
      </c>
      <c r="C182" s="109" t="s">
        <v>282</v>
      </c>
      <c r="D182" s="109"/>
      <c r="E182" s="130"/>
      <c r="F182" s="110"/>
    </row>
    <row r="183" spans="2:6">
      <c r="B183" s="106"/>
      <c r="C183" s="111" t="s">
        <v>283</v>
      </c>
      <c r="D183" s="111"/>
      <c r="E183" s="131"/>
      <c r="F183" s="112"/>
    </row>
    <row r="184" spans="2:6">
      <c r="B184" s="106"/>
      <c r="C184" s="111" t="s">
        <v>284</v>
      </c>
      <c r="D184" s="111"/>
      <c r="E184" s="131"/>
      <c r="F184" s="112"/>
    </row>
    <row r="185" spans="2:6">
      <c r="B185" s="106"/>
      <c r="C185" s="111" t="s">
        <v>285</v>
      </c>
      <c r="D185" s="111"/>
      <c r="E185" s="131"/>
      <c r="F185" s="112"/>
    </row>
    <row r="186" spans="2:6">
      <c r="B186" s="107"/>
      <c r="C186" s="113" t="s">
        <v>286</v>
      </c>
      <c r="D186" s="113"/>
      <c r="E186" s="132"/>
      <c r="F186" s="114"/>
    </row>
    <row r="187" spans="2:6">
      <c r="B187" s="121" t="s">
        <v>90</v>
      </c>
      <c r="C187" s="122"/>
      <c r="D187" s="122"/>
      <c r="E187" s="134"/>
      <c r="F187" s="123"/>
    </row>
    <row r="188" spans="2:6">
      <c r="B188" s="103" t="s">
        <v>153</v>
      </c>
      <c r="C188" s="127"/>
      <c r="D188" s="127"/>
      <c r="E188" s="133"/>
      <c r="F188" s="128"/>
    </row>
    <row r="189" spans="2:6">
      <c r="B189" s="129">
        <v>3.32</v>
      </c>
      <c r="C189" s="109" t="s">
        <v>282</v>
      </c>
      <c r="D189" s="109"/>
      <c r="E189" s="130"/>
      <c r="F189" s="110"/>
    </row>
    <row r="190" spans="2:6">
      <c r="B190" s="106"/>
      <c r="C190" s="111" t="s">
        <v>283</v>
      </c>
      <c r="D190" s="111"/>
      <c r="E190" s="131"/>
      <c r="F190" s="112"/>
    </row>
    <row r="191" spans="2:6">
      <c r="B191" s="106"/>
      <c r="C191" s="111" t="s">
        <v>284</v>
      </c>
      <c r="D191" s="111"/>
      <c r="E191" s="131"/>
      <c r="F191" s="112"/>
    </row>
    <row r="192" spans="2:6">
      <c r="B192" s="106"/>
      <c r="C192" s="111" t="s">
        <v>285</v>
      </c>
      <c r="D192" s="111"/>
      <c r="E192" s="131"/>
      <c r="F192" s="112"/>
    </row>
    <row r="193" spans="2:6">
      <c r="B193" s="107"/>
      <c r="C193" s="113" t="s">
        <v>286</v>
      </c>
      <c r="D193" s="113"/>
      <c r="E193" s="132"/>
      <c r="F193" s="114"/>
    </row>
    <row r="194" spans="2:6">
      <c r="B194" s="129">
        <v>3.33</v>
      </c>
      <c r="C194" s="109" t="s">
        <v>282</v>
      </c>
      <c r="D194" s="109"/>
      <c r="E194" s="130"/>
      <c r="F194" s="110"/>
    </row>
    <row r="195" spans="2:6">
      <c r="B195" s="106"/>
      <c r="C195" s="111" t="s">
        <v>283</v>
      </c>
      <c r="D195" s="111"/>
      <c r="E195" s="131"/>
      <c r="F195" s="112"/>
    </row>
    <row r="196" spans="2:6">
      <c r="B196" s="106"/>
      <c r="C196" s="111" t="s">
        <v>284</v>
      </c>
      <c r="D196" s="111"/>
      <c r="E196" s="131"/>
      <c r="F196" s="112"/>
    </row>
    <row r="197" spans="2:6">
      <c r="B197" s="106"/>
      <c r="C197" s="111" t="s">
        <v>285</v>
      </c>
      <c r="D197" s="111"/>
      <c r="E197" s="131"/>
      <c r="F197" s="112"/>
    </row>
    <row r="198" spans="2:6">
      <c r="B198" s="107"/>
      <c r="C198" s="113" t="s">
        <v>286</v>
      </c>
      <c r="D198" s="113"/>
      <c r="E198" s="132"/>
      <c r="F198" s="114"/>
    </row>
    <row r="199" spans="2:6">
      <c r="B199" s="103" t="s">
        <v>154</v>
      </c>
      <c r="C199" s="127"/>
      <c r="D199" s="127"/>
      <c r="E199" s="133"/>
      <c r="F199" s="128"/>
    </row>
    <row r="200" spans="2:6">
      <c r="B200" s="129">
        <v>3.34</v>
      </c>
      <c r="C200" s="109" t="s">
        <v>282</v>
      </c>
      <c r="D200" s="109"/>
      <c r="E200" s="130"/>
      <c r="F200" s="110"/>
    </row>
    <row r="201" spans="2:6">
      <c r="B201" s="106"/>
      <c r="C201" s="111" t="s">
        <v>283</v>
      </c>
      <c r="D201" s="111"/>
      <c r="E201" s="131"/>
      <c r="F201" s="112"/>
    </row>
    <row r="202" spans="2:6">
      <c r="B202" s="106"/>
      <c r="C202" s="111" t="s">
        <v>284</v>
      </c>
      <c r="D202" s="111"/>
      <c r="E202" s="131"/>
      <c r="F202" s="112"/>
    </row>
    <row r="203" spans="2:6">
      <c r="B203" s="106"/>
      <c r="C203" s="111" t="s">
        <v>285</v>
      </c>
      <c r="D203" s="111"/>
      <c r="E203" s="131"/>
      <c r="F203" s="112"/>
    </row>
    <row r="204" spans="2:6">
      <c r="B204" s="107"/>
      <c r="C204" s="113" t="s">
        <v>286</v>
      </c>
      <c r="D204" s="113"/>
      <c r="E204" s="132"/>
      <c r="F204" s="114"/>
    </row>
    <row r="205" spans="2:6">
      <c r="B205" s="103" t="s">
        <v>155</v>
      </c>
      <c r="C205" s="127"/>
      <c r="D205" s="127"/>
      <c r="E205" s="133"/>
      <c r="F205" s="128"/>
    </row>
    <row r="206" spans="2:6">
      <c r="B206" s="129">
        <v>3.35</v>
      </c>
      <c r="C206" s="109" t="s">
        <v>282</v>
      </c>
      <c r="D206" s="109"/>
      <c r="E206" s="130"/>
      <c r="F206" s="110"/>
    </row>
    <row r="207" spans="2:6">
      <c r="B207" s="106"/>
      <c r="C207" s="111" t="s">
        <v>283</v>
      </c>
      <c r="D207" s="111"/>
      <c r="E207" s="131"/>
      <c r="F207" s="112"/>
    </row>
    <row r="208" spans="2:6">
      <c r="B208" s="106"/>
      <c r="C208" s="111" t="s">
        <v>284</v>
      </c>
      <c r="D208" s="111"/>
      <c r="E208" s="131"/>
      <c r="F208" s="112"/>
    </row>
    <row r="209" spans="2:6">
      <c r="B209" s="106"/>
      <c r="C209" s="111" t="s">
        <v>285</v>
      </c>
      <c r="D209" s="111"/>
      <c r="E209" s="131"/>
      <c r="F209" s="112"/>
    </row>
    <row r="210" spans="2:6">
      <c r="B210" s="107"/>
      <c r="C210" s="113" t="s">
        <v>286</v>
      </c>
      <c r="D210" s="113"/>
      <c r="E210" s="132"/>
      <c r="F210" s="114"/>
    </row>
    <row r="211" spans="2:6">
      <c r="B211" s="121" t="s">
        <v>91</v>
      </c>
      <c r="C211" s="122"/>
      <c r="D211" s="122"/>
      <c r="E211" s="134"/>
      <c r="F211" s="123"/>
    </row>
    <row r="212" spans="2:6">
      <c r="B212" s="103" t="s">
        <v>156</v>
      </c>
      <c r="C212" s="127"/>
      <c r="D212" s="127"/>
      <c r="E212" s="133"/>
      <c r="F212" s="128"/>
    </row>
    <row r="213" spans="2:6">
      <c r="B213" s="129">
        <v>3.36</v>
      </c>
      <c r="C213" s="109" t="s">
        <v>282</v>
      </c>
      <c r="D213" s="109"/>
      <c r="E213" s="130"/>
      <c r="F213" s="110"/>
    </row>
    <row r="214" spans="2:6">
      <c r="B214" s="106"/>
      <c r="C214" s="111" t="s">
        <v>283</v>
      </c>
      <c r="D214" s="111"/>
      <c r="E214" s="131"/>
      <c r="F214" s="112"/>
    </row>
    <row r="215" spans="2:6">
      <c r="B215" s="106"/>
      <c r="C215" s="111" t="s">
        <v>284</v>
      </c>
      <c r="D215" s="111"/>
      <c r="E215" s="131"/>
      <c r="F215" s="112"/>
    </row>
    <row r="216" spans="2:6">
      <c r="B216" s="106"/>
      <c r="C216" s="111" t="s">
        <v>285</v>
      </c>
      <c r="D216" s="111"/>
      <c r="E216" s="131"/>
      <c r="F216" s="112"/>
    </row>
    <row r="217" spans="2:6">
      <c r="B217" s="107"/>
      <c r="C217" s="113" t="s">
        <v>286</v>
      </c>
      <c r="D217" s="113"/>
      <c r="E217" s="132"/>
      <c r="F217" s="114"/>
    </row>
    <row r="218" spans="2:6">
      <c r="B218" s="103" t="s">
        <v>157</v>
      </c>
      <c r="C218" s="127"/>
      <c r="D218" s="127"/>
      <c r="E218" s="133"/>
      <c r="F218" s="128"/>
    </row>
    <row r="219" spans="2:6">
      <c r="B219" s="129">
        <v>3.37</v>
      </c>
      <c r="C219" s="109" t="s">
        <v>282</v>
      </c>
      <c r="D219" s="109"/>
      <c r="E219" s="130"/>
      <c r="F219" s="110"/>
    </row>
    <row r="220" spans="2:6">
      <c r="B220" s="106"/>
      <c r="C220" s="111" t="s">
        <v>283</v>
      </c>
      <c r="D220" s="111"/>
      <c r="E220" s="131"/>
      <c r="F220" s="112"/>
    </row>
    <row r="221" spans="2:6">
      <c r="B221" s="106"/>
      <c r="C221" s="111" t="s">
        <v>284</v>
      </c>
      <c r="D221" s="111"/>
      <c r="E221" s="131"/>
      <c r="F221" s="112"/>
    </row>
    <row r="222" spans="2:6">
      <c r="B222" s="106"/>
      <c r="C222" s="111" t="s">
        <v>285</v>
      </c>
      <c r="D222" s="111"/>
      <c r="E222" s="131"/>
      <c r="F222" s="112"/>
    </row>
    <row r="223" spans="2:6">
      <c r="B223" s="107"/>
      <c r="C223" s="113" t="s">
        <v>286</v>
      </c>
      <c r="D223" s="113"/>
      <c r="E223" s="132"/>
      <c r="F223" s="114"/>
    </row>
    <row r="224" spans="2:6">
      <c r="B224" s="129">
        <v>3.38</v>
      </c>
      <c r="C224" s="109" t="s">
        <v>282</v>
      </c>
      <c r="D224" s="109"/>
      <c r="E224" s="130"/>
      <c r="F224" s="110"/>
    </row>
    <row r="225" spans="2:6">
      <c r="B225" s="106"/>
      <c r="C225" s="111" t="s">
        <v>283</v>
      </c>
      <c r="D225" s="111"/>
      <c r="E225" s="131"/>
      <c r="F225" s="112"/>
    </row>
    <row r="226" spans="2:6">
      <c r="B226" s="106"/>
      <c r="C226" s="111" t="s">
        <v>284</v>
      </c>
      <c r="D226" s="111"/>
      <c r="E226" s="131"/>
      <c r="F226" s="112"/>
    </row>
    <row r="227" spans="2:6">
      <c r="B227" s="106"/>
      <c r="C227" s="111" t="s">
        <v>285</v>
      </c>
      <c r="D227" s="111"/>
      <c r="E227" s="131"/>
      <c r="F227" s="112"/>
    </row>
    <row r="228" spans="2:6">
      <c r="B228" s="107"/>
      <c r="C228" s="113" t="s">
        <v>286</v>
      </c>
      <c r="D228" s="113"/>
      <c r="E228" s="132"/>
      <c r="F228" s="114"/>
    </row>
    <row r="229" spans="2:6">
      <c r="B229" s="103" t="s">
        <v>158</v>
      </c>
      <c r="C229" s="127"/>
      <c r="D229" s="127"/>
      <c r="E229" s="133"/>
      <c r="F229" s="128"/>
    </row>
    <row r="230" spans="2:6">
      <c r="B230" s="129">
        <v>3.39</v>
      </c>
      <c r="C230" s="109" t="s">
        <v>282</v>
      </c>
      <c r="D230" s="109"/>
      <c r="E230" s="130"/>
      <c r="F230" s="110"/>
    </row>
    <row r="231" spans="2:6">
      <c r="B231" s="106"/>
      <c r="C231" s="111" t="s">
        <v>283</v>
      </c>
      <c r="D231" s="111"/>
      <c r="E231" s="131"/>
      <c r="F231" s="112"/>
    </row>
    <row r="232" spans="2:6">
      <c r="B232" s="106"/>
      <c r="C232" s="111" t="s">
        <v>284</v>
      </c>
      <c r="D232" s="111"/>
      <c r="E232" s="131"/>
      <c r="F232" s="112"/>
    </row>
    <row r="233" spans="2:6">
      <c r="B233" s="106"/>
      <c r="C233" s="111" t="s">
        <v>285</v>
      </c>
      <c r="D233" s="111"/>
      <c r="E233" s="131"/>
      <c r="F233" s="112"/>
    </row>
    <row r="234" spans="2:6">
      <c r="B234" s="107"/>
      <c r="C234" s="113" t="s">
        <v>286</v>
      </c>
      <c r="D234" s="113"/>
      <c r="E234" s="132"/>
      <c r="F234" s="114"/>
    </row>
  </sheetData>
  <autoFilter ref="B5:F234" xr:uid="{2BBCE7C4-CC14-42A7-AA19-FBF2F0BC3968}"/>
  <dataValidations count="1">
    <dataValidation type="list" allowBlank="1" showInputMessage="1" showErrorMessage="1" sqref="F219:F228 F8:F27 F29:F33 F36:F50 F52:F56 F58:F62 F64:F68 F70:F74 F77:F81 F83:F92 F94:F103 F105:F109 F111:F120 F122:F131 F133:F137 F139:F143 F145:F149 F151:F155 F158:F162 F164:F168 F170:F174 F176:F180 F182:F186 F189:F198 F200:F204 F206:F210 F213:F217 F230:F234" xr:uid="{A36DF247-8868-4B33-8C41-29BBC573AEE9}">
      <formula1>"High, Medium, Low"</formula1>
    </dataValidation>
  </dataValidations>
  <hyperlinks>
    <hyperlink ref="B8" location="A3.01" display="3.01" xr:uid="{84170C43-98CA-4AF5-B3D8-3794D42167D2}"/>
    <hyperlink ref="B13" location="A3.02" display="A3.02" xr:uid="{9FEE9666-91EE-4D06-BFD8-0385A30FAB63}"/>
    <hyperlink ref="B18" location="A3.03" display="A3.03" xr:uid="{EC937892-B887-49F7-9E7B-0F0F00E075CB}"/>
    <hyperlink ref="B23" location="A3.04" display="A3.04" xr:uid="{5D939898-2FB0-4ABE-9EB2-060A5E34FC50}"/>
    <hyperlink ref="B29" location="A3.05" display="A3.05" xr:uid="{53C245C9-6ED1-4F30-BD33-8C9708EC7074}"/>
    <hyperlink ref="B36" location="A3.06" display="A3.06" xr:uid="{A3FDB27E-7E9E-47C6-B273-234EF250BF38}"/>
    <hyperlink ref="B41" location="A3.07" display="A3.07" xr:uid="{418F8555-C5B8-4F45-93F0-1C8ACB78CD30}"/>
    <hyperlink ref="B46" location="A3.08" display="A3.08" xr:uid="{2E578121-B4CB-40A8-B4BA-03C48B276ED7}"/>
    <hyperlink ref="B52" location="A3.09" display="A3.09" xr:uid="{1CD9FE5C-A35D-4B8A-8520-E5DCC6D1C4C7}"/>
    <hyperlink ref="B58" location="A3.10" display="3.10" xr:uid="{EDFC81E8-10BB-4829-B37A-AE1D956534C0}"/>
    <hyperlink ref="B64" location="A3.11" display="A3.11" xr:uid="{FFDCE0B3-D974-468D-9235-A4CCF369C3C6}"/>
    <hyperlink ref="B70" location="A3.12" display="A3.12" xr:uid="{A8D873CD-C1DF-43DA-8DDC-32DF9A6DE3F9}"/>
    <hyperlink ref="B77" location="A3.13" display="A3.13" xr:uid="{84F663BD-0D81-43DC-848E-E66DE3DDE586}"/>
    <hyperlink ref="B83" location="A3.14" display="A3.14" xr:uid="{1F151CCA-0CAD-4B60-8E51-269D985EEE2B}"/>
    <hyperlink ref="B88" location="A3.15" display="A3.15" xr:uid="{C790F90A-0D1D-4A50-8C8F-E30CDCADD0F8}"/>
    <hyperlink ref="B94" location="A3.16" display="A3.16" xr:uid="{36DD7204-62EA-4473-B848-B51FB4F60E72}"/>
    <hyperlink ref="B99" location="A3.17" display="A3.17" xr:uid="{DE022B79-B0E6-49B0-AC9E-7345ADDA9D01}"/>
    <hyperlink ref="B105" location="A3.18" display="A3.18" xr:uid="{C9061DDF-15B9-4512-8408-48F4C29E09FB}"/>
    <hyperlink ref="B111" location="A3.19" display="A3.19" xr:uid="{8EFB8AAD-5B2F-404B-ADDA-ECEFB5E51628}"/>
    <hyperlink ref="B116" location="A3.20" display="3.20" xr:uid="{265220E3-7FEF-4C37-B285-48EDD0044F21}"/>
    <hyperlink ref="B122" location="A3.21" display="A3.21" xr:uid="{08DE22D2-F997-4EB1-AFA7-B8C561BC89C2}"/>
    <hyperlink ref="B127" location="A3.22" display="A3.22" xr:uid="{D45D3BF9-F0FA-4857-8752-3A7A581A3938}"/>
    <hyperlink ref="B133" location="A3.23" display="A3.23" xr:uid="{59959CA0-EA15-4B64-A735-1B74C64A989E}"/>
    <hyperlink ref="B139" location="A3.24" display="A3.24" xr:uid="{BE1C326A-5682-4486-84D4-CEB0BCDE8400}"/>
    <hyperlink ref="B145" location="A3.25" display="A3.25" xr:uid="{CA5FD7EA-26BD-4AD0-93EF-A1D3D81C27E6}"/>
    <hyperlink ref="B151" location="A3.26" display="A3.26" xr:uid="{120292B4-49D5-44D9-A7AF-5C70D39DC81F}"/>
    <hyperlink ref="B158" location="A3.27" display="A3.27" xr:uid="{6B2A3399-2FAC-4077-80DD-476D8CB0DCF1}"/>
    <hyperlink ref="B164" location="A3.28" display="A3.28" xr:uid="{70E064D8-97CD-45B8-8737-DB53C9F6A2BE}"/>
    <hyperlink ref="B170" location="A3.29" display="A3.29" xr:uid="{02AABD86-F2D3-4DF2-9E65-17F12BE61CCC}"/>
    <hyperlink ref="B176" location="A3.30" display="3.30" xr:uid="{614A906A-3E5C-4491-8010-1FD56257B3DC}"/>
    <hyperlink ref="B182" location="A3.31" display="A3.31" xr:uid="{C1438AEB-F433-426B-9836-EB03A62974E0}"/>
    <hyperlink ref="B189" location="A3.32" display="A3.32" xr:uid="{BD5682D1-191F-43A2-9E80-CDE27A285AF2}"/>
    <hyperlink ref="B194" location="A3.33" display="A3.33" xr:uid="{406BBC12-F71D-48D8-90CB-06AECD860CA4}"/>
    <hyperlink ref="B200" location="A3.34" display="A3.34" xr:uid="{1DF90DA1-679B-485B-A41F-8EFC6D6B56C6}"/>
    <hyperlink ref="B206" location="A3.35" display="A3.35" xr:uid="{9CCA1B86-EB3E-424D-84CD-19AA630CB168}"/>
    <hyperlink ref="B213" location="A3.36" display="A3.36" xr:uid="{6361D32D-17F4-45BC-9851-53A22684715B}"/>
    <hyperlink ref="B219" location="A3.37" display="A3.37" xr:uid="{360E7B34-75F5-48E5-AB0E-0FEDC30D6A03}"/>
    <hyperlink ref="B224" location="A3.38" display="A3.38" xr:uid="{9B6A1E02-8ABD-4E4E-9919-BF6FD9830FD8}"/>
    <hyperlink ref="B230" location="A3.39" display="A3.39" xr:uid="{BF1FADCD-8776-401D-B55C-C88A7C8CB305}"/>
  </hyperlinks>
  <pageMargins left="0.23622047244094491" right="0.23622047244094491" top="0.74803149606299213" bottom="0.74803149606299213" header="0.31496062992125984" footer="0.31496062992125984"/>
  <pageSetup paperSize="9" fitToHeight="0" orientation="landscape" r:id="rId1"/>
  <headerFooter>
    <oddFooter>&amp;L&amp;9&amp;A&amp;R&amp;9&amp;P of &amp;N | &amp;D | &amp;T</oddFooter>
  </headerFooter>
  <ignoredErrors>
    <ignoredError sqref="B8 B58 B116 B17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D34AB-1F82-4576-880C-B4BDB4BD45D8}">
  <sheetPr>
    <tabColor theme="1"/>
  </sheetPr>
  <dimension ref="A1:U180"/>
  <sheetViews>
    <sheetView showGridLines="0" zoomScaleNormal="100" workbookViewId="0">
      <pane ySplit="2" topLeftCell="A97" activePane="bottomLeft" state="frozen"/>
      <selection pane="bottomLeft" activeCell="A3" sqref="A3"/>
    </sheetView>
  </sheetViews>
  <sheetFormatPr defaultColWidth="0" defaultRowHeight="15"/>
  <cols>
    <col min="1" max="1" width="0.85546875" customWidth="1"/>
    <col min="2" max="3" width="9.140625" customWidth="1"/>
    <col min="4" max="14" width="5.7109375" customWidth="1"/>
    <col min="15" max="16" width="1.7109375" customWidth="1"/>
    <col min="17" max="17" width="52.42578125" customWidth="1"/>
    <col min="18" max="20" width="9.140625" customWidth="1"/>
    <col min="21" max="21" width="1.7109375" customWidth="1"/>
    <col min="22" max="16384" width="9.140625" hidden="1"/>
  </cols>
  <sheetData>
    <row r="1" spans="2:20">
      <c r="B1" s="12" t="s">
        <v>255</v>
      </c>
      <c r="F1" s="153" t="str">
        <f>'How to use this tool'!B5</f>
        <v>Enter the name of service provider here (organisation name)</v>
      </c>
      <c r="G1" s="153"/>
      <c r="H1" s="153"/>
      <c r="I1" s="153"/>
      <c r="J1" s="153"/>
      <c r="K1" s="153"/>
      <c r="L1" s="153"/>
      <c r="M1" s="153"/>
      <c r="N1" s="153"/>
    </row>
    <row r="2" spans="2:20" ht="30" customHeight="1">
      <c r="B2" s="154" t="s">
        <v>82</v>
      </c>
      <c r="C2" s="154"/>
      <c r="D2" s="154"/>
      <c r="E2" s="154"/>
      <c r="F2" s="154"/>
      <c r="G2" s="154"/>
      <c r="H2" s="154"/>
      <c r="I2" s="154"/>
      <c r="J2" s="154"/>
      <c r="K2" s="154"/>
      <c r="L2" s="154"/>
      <c r="M2" s="154"/>
      <c r="N2" s="154"/>
    </row>
    <row r="4" spans="2:20">
      <c r="B4" s="149" t="s">
        <v>238</v>
      </c>
      <c r="C4" s="150" t="s">
        <v>256</v>
      </c>
      <c r="D4" s="151" t="s">
        <v>257</v>
      </c>
      <c r="E4" s="151"/>
      <c r="F4" s="151"/>
      <c r="G4" s="151"/>
      <c r="H4" s="151"/>
      <c r="I4" s="151"/>
      <c r="J4" s="151"/>
      <c r="K4" s="151"/>
      <c r="L4" s="151"/>
      <c r="M4" s="151"/>
      <c r="N4" s="27" t="s">
        <v>247</v>
      </c>
    </row>
    <row r="5" spans="2:20">
      <c r="B5" s="149"/>
      <c r="C5" s="150"/>
      <c r="D5" s="28">
        <v>0</v>
      </c>
      <c r="E5" s="28">
        <v>0.1</v>
      </c>
      <c r="F5" s="28">
        <v>0.2</v>
      </c>
      <c r="G5" s="28">
        <v>0.3</v>
      </c>
      <c r="H5" s="28">
        <v>0.4</v>
      </c>
      <c r="I5" s="28">
        <v>0.5</v>
      </c>
      <c r="J5" s="28">
        <v>0.6</v>
      </c>
      <c r="K5" s="28">
        <v>0.7</v>
      </c>
      <c r="L5" s="28">
        <v>0.8</v>
      </c>
      <c r="M5" s="28">
        <v>0.9</v>
      </c>
      <c r="N5" s="28">
        <v>1</v>
      </c>
    </row>
    <row r="6" spans="2:20" ht="18.75">
      <c r="B6" s="29" t="s">
        <v>12</v>
      </c>
      <c r="C6" s="30"/>
      <c r="D6" s="30"/>
      <c r="E6" s="30"/>
      <c r="F6" s="30"/>
      <c r="G6" s="30"/>
      <c r="H6" s="30"/>
      <c r="I6" s="30"/>
      <c r="J6" s="30"/>
      <c r="K6" s="30"/>
      <c r="L6" s="30"/>
      <c r="M6" s="30"/>
      <c r="N6" s="31"/>
    </row>
    <row r="7" spans="2:20">
      <c r="B7" s="32" t="s">
        <v>13</v>
      </c>
      <c r="C7" s="33"/>
      <c r="D7" s="33"/>
      <c r="E7" s="33"/>
      <c r="F7" s="33"/>
      <c r="G7" s="33"/>
      <c r="H7" s="33"/>
      <c r="I7" s="33"/>
      <c r="J7" s="33"/>
      <c r="K7" s="33"/>
      <c r="L7" s="33"/>
      <c r="M7" s="33"/>
      <c r="N7" s="34"/>
      <c r="Q7" t="s">
        <v>263</v>
      </c>
    </row>
    <row r="8" spans="2:20">
      <c r="B8" s="35" t="s">
        <v>13</v>
      </c>
      <c r="C8" s="36"/>
      <c r="D8" s="36"/>
      <c r="E8" s="36"/>
      <c r="F8" s="36"/>
      <c r="G8" s="36"/>
      <c r="H8" s="36"/>
      <c r="I8" s="36"/>
      <c r="J8" s="36"/>
      <c r="K8" s="36"/>
      <c r="L8" s="36"/>
      <c r="M8" s="36"/>
      <c r="N8" s="37"/>
      <c r="Q8" s="74"/>
      <c r="R8" s="152" t="s">
        <v>264</v>
      </c>
      <c r="S8" s="152" t="s">
        <v>266</v>
      </c>
      <c r="T8" s="155" t="s">
        <v>265</v>
      </c>
    </row>
    <row r="9" spans="2:20">
      <c r="B9" s="46">
        <v>1.01</v>
      </c>
      <c r="C9" s="47" t="str">
        <f ca="1">IF(ReferenceSheet!G4="","x",ReferenceSheet!G4)</f>
        <v>x</v>
      </c>
      <c r="D9" s="36" t="str">
        <f t="shared" ref="D9:D14" ca="1" si="0">IF(C9="x","",IF(C9="n/a",".",IF(AND(C9&gt;=0%,C9&lt;=59%),"..",IF(AND(C9&gt;=60%,C9&lt;=99%),"…",IF(C9=100%,"….","")))))</f>
        <v/>
      </c>
      <c r="E9" s="36" t="str">
        <f t="shared" ref="E9" ca="1" si="1">IF(C9="x","",IF(C9="n/a",".",IF(AND(C9&gt;=10%,C9&lt;=59%),"..",IF(AND(C9&gt;=60%,C9&lt;=99%),"…",IF(C9=100%,"….","")))))</f>
        <v/>
      </c>
      <c r="F9" s="36" t="str">
        <f t="shared" ref="F9" ca="1" si="2">IF(C9="x","",IF(C9="n/a",".",IF(AND(C9&gt;=20%,C9&lt;=59%),"..",IF(AND(C9&gt;=60%,C9&lt;=99%),"…",IF(C9=100%,"….","")))))</f>
        <v/>
      </c>
      <c r="G9" s="36" t="str">
        <f t="shared" ref="G9" ca="1" si="3">IF(C9="x","",IF(C9="n/a",".",IF(AND(C9&gt;=30%,C9&lt;=59%),"..",IF(AND(C9&gt;=60%,C9&lt;=99%),"…",IF(C9=100%,"….","")))))</f>
        <v/>
      </c>
      <c r="H9" s="36" t="str">
        <f t="shared" ref="H9" ca="1" si="4">IF(C9="x","",IF(C9="n/a",".",IF(AND(C9&gt;=40%,C9&lt;=59%),"..",IF(AND(C9&gt;=60%,C9&lt;=99%),"…",IF(C9=100%,"….","")))))</f>
        <v/>
      </c>
      <c r="I9" s="36" t="str">
        <f t="shared" ref="I9" ca="1" si="5">IF(C9="x","",IF(C9="n/a",".",IF(AND(C9&gt;=50%,C9&lt;=59%),"..",IF(AND(C9&gt;=60%,C9&lt;=99%),"…",IF(C9=100%,"….","")))))</f>
        <v/>
      </c>
      <c r="J9" s="36" t="str">
        <f t="shared" ref="J9" ca="1" si="6">IF(C9="x","",IF(C9="n/a",".",IF(AND(C9&gt;=60%,C9&lt;=99%),"…",IF(C9=100%,"….",""))))</f>
        <v/>
      </c>
      <c r="K9" s="36" t="str">
        <f t="shared" ref="K9" ca="1" si="7">IF(C9="x","",IF(C9="n/a",".",IF(AND(C9&gt;=70%,C9&lt;=99%),"…",IF(C9=100%,"….",""))))</f>
        <v/>
      </c>
      <c r="L9" s="36" t="str">
        <f t="shared" ref="L9" ca="1" si="8">IF(C9="x","",IF(C9="n/a",".",IF(AND(C9&gt;=80%,C9&lt;=99%),"…",IF(C9=100%,"….",""))))</f>
        <v/>
      </c>
      <c r="M9" s="36" t="str">
        <f t="shared" ref="M9" ca="1" si="9">IF(C9="x","",IF(C9="n/a",".",IF(AND(C9&gt;=90%,C9&lt;=99%),"…",IF(C9=100%,"….",""))))</f>
        <v/>
      </c>
      <c r="N9" s="37" t="str">
        <f t="shared" ref="N9" ca="1" si="10">IF(C9="x","",IF(C9="n/a",".",IF(C9=100%,"….","")))</f>
        <v/>
      </c>
      <c r="Q9" s="75"/>
      <c r="R9" s="152"/>
      <c r="S9" s="152"/>
      <c r="T9" s="155"/>
    </row>
    <row r="10" spans="2:20">
      <c r="B10" s="46">
        <v>1.02</v>
      </c>
      <c r="C10" s="47" t="str">
        <f ca="1">IF(ReferenceSheet!G5="","x",ReferenceSheet!G5)</f>
        <v>x</v>
      </c>
      <c r="D10" s="36" t="str">
        <f t="shared" ca="1" si="0"/>
        <v/>
      </c>
      <c r="E10" s="36" t="str">
        <f t="shared" ref="E10:E11" ca="1" si="11">IF(C10="x","",IF(C10="n/a",".",IF(AND(C10&gt;=10%,C10&lt;=59%),"..",IF(AND(C10&gt;=60%,C10&lt;=99%),"…",IF(C10=100%,"….","")))))</f>
        <v/>
      </c>
      <c r="F10" s="36" t="str">
        <f t="shared" ref="F10:F11" ca="1" si="12">IF(C10="x","",IF(C10="n/a",".",IF(AND(C10&gt;=20%,C10&lt;=59%),"..",IF(AND(C10&gt;=60%,C10&lt;=99%),"…",IF(C10=100%,"….","")))))</f>
        <v/>
      </c>
      <c r="G10" s="36" t="str">
        <f t="shared" ref="G10:G11" ca="1" si="13">IF(C10="x","",IF(C10="n/a",".",IF(AND(C10&gt;=30%,C10&lt;=59%),"..",IF(AND(C10&gt;=60%,C10&lt;=99%),"…",IF(C10=100%,"….","")))))</f>
        <v/>
      </c>
      <c r="H10" s="36" t="str">
        <f t="shared" ref="H10:H11" ca="1" si="14">IF(C10="x","",IF(C10="n/a",".",IF(AND(C10&gt;=40%,C10&lt;=59%),"..",IF(AND(C10&gt;=60%,C10&lt;=99%),"…",IF(C10=100%,"….","")))))</f>
        <v/>
      </c>
      <c r="I10" s="36" t="str">
        <f t="shared" ref="I10:I11" ca="1" si="15">IF(C10="x","",IF(C10="n/a",".",IF(AND(C10&gt;=50%,C10&lt;=59%),"..",IF(AND(C10&gt;=60%,C10&lt;=99%),"…",IF(C10=100%,"….","")))))</f>
        <v/>
      </c>
      <c r="J10" s="36" t="str">
        <f t="shared" ref="J10:J11" ca="1" si="16">IF(C10="x","",IF(C10="n/a",".",IF(AND(C10&gt;=60%,C10&lt;=99%),"…",IF(C10=100%,"….",""))))</f>
        <v/>
      </c>
      <c r="K10" s="36" t="str">
        <f t="shared" ref="K10:K11" ca="1" si="17">IF(C10="x","",IF(C10="n/a",".",IF(AND(C10&gt;=70%,C10&lt;=99%),"…",IF(C10=100%,"….",""))))</f>
        <v/>
      </c>
      <c r="L10" s="36" t="str">
        <f t="shared" ref="L10:L11" ca="1" si="18">IF(C10="x","",IF(C10="n/a",".",IF(AND(C10&gt;=80%,C10&lt;=99%),"…",IF(C10=100%,"….",""))))</f>
        <v/>
      </c>
      <c r="M10" s="36" t="str">
        <f t="shared" ref="M10:M11" ca="1" si="19">IF(C10="x","",IF(C10="n/a",".",IF(AND(C10&gt;=90%,C10&lt;=99%),"…",IF(C10=100%,"….",""))))</f>
        <v/>
      </c>
      <c r="N10" s="37" t="str">
        <f t="shared" ref="N10:N11" ca="1" si="20">IF(C10="x","",IF(C10="n/a",".",IF(C10=100%,"….","")))</f>
        <v/>
      </c>
      <c r="Q10" s="71" t="s">
        <v>12</v>
      </c>
      <c r="R10" s="72">
        <v>27</v>
      </c>
      <c r="S10" s="72">
        <f ca="1">G55</f>
        <v>0</v>
      </c>
      <c r="T10" s="73">
        <f ca="1">S10/R10</f>
        <v>0</v>
      </c>
    </row>
    <row r="11" spans="2:20">
      <c r="B11" s="46">
        <v>1.03</v>
      </c>
      <c r="C11" s="47" t="str">
        <f ca="1">IF(ReferenceSheet!G6="","x",ReferenceSheet!G6)</f>
        <v>x</v>
      </c>
      <c r="D11" s="36" t="str">
        <f t="shared" ca="1" si="0"/>
        <v/>
      </c>
      <c r="E11" s="36" t="str">
        <f t="shared" ca="1" si="11"/>
        <v/>
      </c>
      <c r="F11" s="36" t="str">
        <f t="shared" ca="1" si="12"/>
        <v/>
      </c>
      <c r="G11" s="36" t="str">
        <f t="shared" ca="1" si="13"/>
        <v/>
      </c>
      <c r="H11" s="36" t="str">
        <f t="shared" ca="1" si="14"/>
        <v/>
      </c>
      <c r="I11" s="36" t="str">
        <f t="shared" ca="1" si="15"/>
        <v/>
      </c>
      <c r="J11" s="36" t="str">
        <f t="shared" ca="1" si="16"/>
        <v/>
      </c>
      <c r="K11" s="36" t="str">
        <f t="shared" ca="1" si="17"/>
        <v/>
      </c>
      <c r="L11" s="36" t="str">
        <f t="shared" ca="1" si="18"/>
        <v/>
      </c>
      <c r="M11" s="36" t="str">
        <f t="shared" ca="1" si="19"/>
        <v/>
      </c>
      <c r="N11" s="37" t="str">
        <f t="shared" ca="1" si="20"/>
        <v/>
      </c>
      <c r="Q11" s="71" t="s">
        <v>83</v>
      </c>
      <c r="R11" s="72">
        <v>16</v>
      </c>
      <c r="S11" s="72">
        <f ca="1">G94</f>
        <v>0</v>
      </c>
      <c r="T11" s="73">
        <f t="shared" ref="T11:T13" ca="1" si="21">S11/R11</f>
        <v>0</v>
      </c>
    </row>
    <row r="12" spans="2:20">
      <c r="B12" s="40" t="s">
        <v>26</v>
      </c>
      <c r="C12" s="41"/>
      <c r="D12" s="36"/>
      <c r="E12" s="36"/>
      <c r="F12" s="36"/>
      <c r="G12" s="36"/>
      <c r="H12" s="36"/>
      <c r="I12" s="36"/>
      <c r="J12" s="36"/>
      <c r="K12" s="36"/>
      <c r="L12" s="36"/>
      <c r="M12" s="36"/>
      <c r="N12" s="37"/>
      <c r="Q12" s="71" t="s">
        <v>262</v>
      </c>
      <c r="R12" s="72">
        <v>39</v>
      </c>
      <c r="S12" s="72">
        <f ca="1">G180</f>
        <v>0</v>
      </c>
      <c r="T12" s="73">
        <f t="shared" ca="1" si="21"/>
        <v>0</v>
      </c>
    </row>
    <row r="13" spans="2:20">
      <c r="B13" s="46">
        <v>1.04</v>
      </c>
      <c r="C13" s="47" t="str">
        <f ca="1">IF(ReferenceSheet!G8="","x",ReferenceSheet!G8)</f>
        <v>x</v>
      </c>
      <c r="D13" s="36" t="str">
        <f t="shared" ca="1" si="0"/>
        <v/>
      </c>
      <c r="E13" s="36" t="str">
        <f t="shared" ref="E13:E14" ca="1" si="22">IF(C13="x","",IF(C13="n/a",".",IF(AND(C13&gt;=10%,C13&lt;=59%),"..",IF(AND(C13&gt;=60%,C13&lt;=99%),"…",IF(C13=100%,"….","")))))</f>
        <v/>
      </c>
      <c r="F13" s="36" t="str">
        <f t="shared" ref="F13:F14" ca="1" si="23">IF(C13="x","",IF(C13="n/a",".",IF(AND(C13&gt;=20%,C13&lt;=59%),"..",IF(AND(C13&gt;=60%,C13&lt;=99%),"…",IF(C13=100%,"….","")))))</f>
        <v/>
      </c>
      <c r="G13" s="36" t="str">
        <f t="shared" ref="G13:G14" ca="1" si="24">IF(C13="x","",IF(C13="n/a",".",IF(AND(C13&gt;=30%,C13&lt;=59%),"..",IF(AND(C13&gt;=60%,C13&lt;=99%),"…",IF(C13=100%,"….","")))))</f>
        <v/>
      </c>
      <c r="H13" s="36" t="str">
        <f t="shared" ref="H13:H14" ca="1" si="25">IF(C13="x","",IF(C13="n/a",".",IF(AND(C13&gt;=40%,C13&lt;=59%),"..",IF(AND(C13&gt;=60%,C13&lt;=99%),"…",IF(C13=100%,"….","")))))</f>
        <v/>
      </c>
      <c r="I13" s="36" t="str">
        <f t="shared" ref="I13:I14" ca="1" si="26">IF(C13="x","",IF(C13="n/a",".",IF(AND(C13&gt;=50%,C13&lt;=59%),"..",IF(AND(C13&gt;=60%,C13&lt;=99%),"…",IF(C13=100%,"….","")))))</f>
        <v/>
      </c>
      <c r="J13" s="36" t="str">
        <f t="shared" ref="J13:J14" ca="1" si="27">IF(C13="x","",IF(C13="n/a",".",IF(AND(C13&gt;=60%,C13&lt;=99%),"…",IF(C13=100%,"….",""))))</f>
        <v/>
      </c>
      <c r="K13" s="36" t="str">
        <f t="shared" ref="K13:K14" ca="1" si="28">IF(C13="x","",IF(C13="n/a",".",IF(AND(C13&gt;=70%,C13&lt;=99%),"…",IF(C13=100%,"….",""))))</f>
        <v/>
      </c>
      <c r="L13" s="36" t="str">
        <f t="shared" ref="L13:L14" ca="1" si="29">IF(C13="x","",IF(C13="n/a",".",IF(AND(C13&gt;=80%,C13&lt;=99%),"…",IF(C13=100%,"….",""))))</f>
        <v/>
      </c>
      <c r="M13" s="36" t="str">
        <f t="shared" ref="M13:M14" ca="1" si="30">IF(C13="x","",IF(C13="n/a",".",IF(AND(C13&gt;=90%,C13&lt;=99%),"…",IF(C13=100%,"….",""))))</f>
        <v/>
      </c>
      <c r="N13" s="37" t="str">
        <f t="shared" ref="N13:N14" ca="1" si="31">IF(C13="x","",IF(C13="n/a",".",IF(C13=100%,"….","")))</f>
        <v/>
      </c>
      <c r="Q13" s="71" t="s">
        <v>268</v>
      </c>
      <c r="R13" s="72">
        <f>SUM(R10:R12)</f>
        <v>82</v>
      </c>
      <c r="S13" s="72">
        <f ca="1">SUM(S10:S12)</f>
        <v>0</v>
      </c>
      <c r="T13" s="73">
        <f t="shared" ca="1" si="21"/>
        <v>0</v>
      </c>
    </row>
    <row r="14" spans="2:20">
      <c r="B14" s="46">
        <v>1.05</v>
      </c>
      <c r="C14" s="47" t="str">
        <f ca="1">IF(ReferenceSheet!G9="","x",ReferenceSheet!G9)</f>
        <v>x</v>
      </c>
      <c r="D14" s="36" t="str">
        <f t="shared" ca="1" si="0"/>
        <v/>
      </c>
      <c r="E14" s="36" t="str">
        <f t="shared" ca="1" si="22"/>
        <v/>
      </c>
      <c r="F14" s="36" t="str">
        <f t="shared" ca="1" si="23"/>
        <v/>
      </c>
      <c r="G14" s="36" t="str">
        <f t="shared" ca="1" si="24"/>
        <v/>
      </c>
      <c r="H14" s="36" t="str">
        <f t="shared" ca="1" si="25"/>
        <v/>
      </c>
      <c r="I14" s="36" t="str">
        <f t="shared" ca="1" si="26"/>
        <v/>
      </c>
      <c r="J14" s="36" t="str">
        <f t="shared" ca="1" si="27"/>
        <v/>
      </c>
      <c r="K14" s="36" t="str">
        <f t="shared" ca="1" si="28"/>
        <v/>
      </c>
      <c r="L14" s="36" t="str">
        <f t="shared" ca="1" si="29"/>
        <v/>
      </c>
      <c r="M14" s="36" t="str">
        <f t="shared" ca="1" si="30"/>
        <v/>
      </c>
      <c r="N14" s="37" t="str">
        <f t="shared" ca="1" si="31"/>
        <v/>
      </c>
    </row>
    <row r="15" spans="2:20">
      <c r="B15" s="32" t="s">
        <v>24</v>
      </c>
      <c r="C15" s="33"/>
      <c r="D15" s="33"/>
      <c r="E15" s="33"/>
      <c r="F15" s="33"/>
      <c r="G15" s="33"/>
      <c r="H15" s="33"/>
      <c r="I15" s="33"/>
      <c r="J15" s="33"/>
      <c r="K15" s="33"/>
      <c r="L15" s="33"/>
      <c r="M15" s="33"/>
      <c r="N15" s="34"/>
      <c r="Q15" t="s">
        <v>267</v>
      </c>
    </row>
    <row r="16" spans="2:20">
      <c r="B16" s="35" t="s">
        <v>25</v>
      </c>
      <c r="C16" s="36"/>
      <c r="D16" s="36"/>
      <c r="E16" s="36"/>
      <c r="F16" s="36"/>
      <c r="G16" s="36"/>
      <c r="H16" s="36"/>
      <c r="I16" s="36"/>
      <c r="J16" s="36"/>
      <c r="K16" s="36"/>
      <c r="L16" s="36"/>
      <c r="M16" s="36"/>
      <c r="N16" s="37"/>
      <c r="Q16" s="74"/>
      <c r="R16" s="156" t="s">
        <v>1</v>
      </c>
      <c r="S16" s="156"/>
      <c r="T16" s="157"/>
    </row>
    <row r="17" spans="2:20">
      <c r="B17" s="46">
        <v>1.06</v>
      </c>
      <c r="C17" s="47" t="str">
        <f ca="1">IF(ReferenceSheet!G12="","x",ReferenceSheet!G12)</f>
        <v>x</v>
      </c>
      <c r="D17" s="36" t="str">
        <f t="shared" ref="D17:D30" ca="1" si="32">IF(C17="x","",IF(C17="n/a",".",IF(AND(C17&gt;=0%,C17&lt;=59%),"..",IF(AND(C17&gt;=60%,C17&lt;=99%),"…",IF(C17=100%,"….","")))))</f>
        <v/>
      </c>
      <c r="E17" s="36" t="str">
        <f t="shared" ref="E17" ca="1" si="33">IF(C17="x","",IF(C17="n/a",".",IF(AND(C17&gt;=10%,C17&lt;=59%),"..",IF(AND(C17&gt;=60%,C17&lt;=99%),"…",IF(C17=100%,"….","")))))</f>
        <v/>
      </c>
      <c r="F17" s="36" t="str">
        <f t="shared" ref="F17" ca="1" si="34">IF(C17="x","",IF(C17="n/a",".",IF(AND(C17&gt;=20%,C17&lt;=59%),"..",IF(AND(C17&gt;=60%,C17&lt;=99%),"…",IF(C17=100%,"….","")))))</f>
        <v/>
      </c>
      <c r="G17" s="36" t="str">
        <f t="shared" ref="G17" ca="1" si="35">IF(C17="x","",IF(C17="n/a",".",IF(AND(C17&gt;=30%,C17&lt;=59%),"..",IF(AND(C17&gt;=60%,C17&lt;=99%),"…",IF(C17=100%,"….","")))))</f>
        <v/>
      </c>
      <c r="H17" s="36" t="str">
        <f t="shared" ref="H17" ca="1" si="36">IF(C17="x","",IF(C17="n/a",".",IF(AND(C17&gt;=40%,C17&lt;=59%),"..",IF(AND(C17&gt;=60%,C17&lt;=99%),"…",IF(C17=100%,"….","")))))</f>
        <v/>
      </c>
      <c r="I17" s="36" t="str">
        <f t="shared" ref="I17" ca="1" si="37">IF(C17="x","",IF(C17="n/a",".",IF(AND(C17&gt;=50%,C17&lt;=59%),"..",IF(AND(C17&gt;=60%,C17&lt;=99%),"…",IF(C17=100%,"….","")))))</f>
        <v/>
      </c>
      <c r="J17" s="36" t="str">
        <f t="shared" ref="J17" ca="1" si="38">IF(C17="x","",IF(C17="n/a",".",IF(AND(C17&gt;=60%,C17&lt;=99%),"…",IF(C17=100%,"….",""))))</f>
        <v/>
      </c>
      <c r="K17" s="36" t="str">
        <f t="shared" ref="K17" ca="1" si="39">IF(C17="x","",IF(C17="n/a",".",IF(AND(C17&gt;=70%,C17&lt;=99%),"…",IF(C17=100%,"….",""))))</f>
        <v/>
      </c>
      <c r="L17" s="36" t="str">
        <f t="shared" ref="L17" ca="1" si="40">IF(C17="x","",IF(C17="n/a",".",IF(AND(C17&gt;=80%,C17&lt;=99%),"…",IF(C17=100%,"….",""))))</f>
        <v/>
      </c>
      <c r="M17" s="36" t="str">
        <f t="shared" ref="M17" ca="1" si="41">IF(C17="x","",IF(C17="n/a",".",IF(AND(C17&gt;=90%,C17&lt;=99%),"…",IF(C17=100%,"….",""))))</f>
        <v/>
      </c>
      <c r="N17" s="37" t="str">
        <f t="shared" ref="N17" ca="1" si="42">IF(C17="x","",IF(C17="n/a",".",IF(C17=100%,"….","")))</f>
        <v/>
      </c>
      <c r="Q17" s="75"/>
      <c r="R17" s="76" t="s">
        <v>247</v>
      </c>
      <c r="S17" s="76" t="s">
        <v>257</v>
      </c>
      <c r="T17" s="77" t="s">
        <v>269</v>
      </c>
    </row>
    <row r="18" spans="2:20">
      <c r="B18" s="35" t="s">
        <v>29</v>
      </c>
      <c r="C18" s="36"/>
      <c r="D18" s="36"/>
      <c r="E18" s="36"/>
      <c r="F18" s="36"/>
      <c r="G18" s="36"/>
      <c r="H18" s="36"/>
      <c r="I18" s="36"/>
      <c r="J18" s="36"/>
      <c r="K18" s="36"/>
      <c r="L18" s="36"/>
      <c r="M18" s="36"/>
      <c r="N18" s="37"/>
      <c r="Q18" s="78" t="s">
        <v>12</v>
      </c>
      <c r="R18" s="79"/>
      <c r="S18" s="79"/>
      <c r="T18" s="80"/>
    </row>
    <row r="19" spans="2:20">
      <c r="B19" s="87">
        <v>1.07</v>
      </c>
      <c r="C19" s="47" t="str">
        <f ca="1">IF(ReferenceSheet!G14="","x",ReferenceSheet!G14)</f>
        <v>x</v>
      </c>
      <c r="D19" s="36" t="str">
        <f t="shared" ca="1" si="32"/>
        <v/>
      </c>
      <c r="E19" s="36" t="str">
        <f t="shared" ref="E19:E20" ca="1" si="43">IF(C19="x","",IF(C19="n/a",".",IF(AND(C19&gt;=10%,C19&lt;=59%),"..",IF(AND(C19&gt;=60%,C19&lt;=99%),"…",IF(C19=100%,"….","")))))</f>
        <v/>
      </c>
      <c r="F19" s="36" t="str">
        <f t="shared" ref="F19:F20" ca="1" si="44">IF(C19="x","",IF(C19="n/a",".",IF(AND(C19&gt;=20%,C19&lt;=59%),"..",IF(AND(C19&gt;=60%,C19&lt;=99%),"…",IF(C19=100%,"….","")))))</f>
        <v/>
      </c>
      <c r="G19" s="36" t="str">
        <f t="shared" ref="G19:G20" ca="1" si="45">IF(C19="x","",IF(C19="n/a",".",IF(AND(C19&gt;=30%,C19&lt;=59%),"..",IF(AND(C19&gt;=60%,C19&lt;=99%),"…",IF(C19=100%,"….","")))))</f>
        <v/>
      </c>
      <c r="H19" s="36" t="str">
        <f t="shared" ref="H19:H20" ca="1" si="46">IF(C19="x","",IF(C19="n/a",".",IF(AND(C19&gt;=40%,C19&lt;=59%),"..",IF(AND(C19&gt;=60%,C19&lt;=99%),"…",IF(C19=100%,"….","")))))</f>
        <v/>
      </c>
      <c r="I19" s="36" t="str">
        <f t="shared" ref="I19:I20" ca="1" si="47">IF(C19="x","",IF(C19="n/a",".",IF(AND(C19&gt;=50%,C19&lt;=59%),"..",IF(AND(C19&gt;=60%,C19&lt;=99%),"…",IF(C19=100%,"….","")))))</f>
        <v/>
      </c>
      <c r="J19" s="36" t="str">
        <f t="shared" ref="J19:J20" ca="1" si="48">IF(C19="x","",IF(C19="n/a",".",IF(AND(C19&gt;=60%,C19&lt;=99%),"…",IF(C19=100%,"….",""))))</f>
        <v/>
      </c>
      <c r="K19" s="36" t="str">
        <f t="shared" ref="K19:K20" ca="1" si="49">IF(C19="x","",IF(C19="n/a",".",IF(AND(C19&gt;=70%,C19&lt;=99%),"…",IF(C19=100%,"….",""))))</f>
        <v/>
      </c>
      <c r="L19" s="36" t="str">
        <f t="shared" ref="L19:L20" ca="1" si="50">IF(C19="x","",IF(C19="n/a",".",IF(AND(C19&gt;=80%,C19&lt;=99%),"…",IF(C19=100%,"….",""))))</f>
        <v/>
      </c>
      <c r="M19" s="36" t="str">
        <f t="shared" ref="M19:M20" ca="1" si="51">IF(C19="x","",IF(C19="n/a",".",IF(AND(C19&gt;=90%,C19&lt;=99%),"…",IF(C19=100%,"….",""))))</f>
        <v/>
      </c>
      <c r="N19" s="37" t="str">
        <f t="shared" ref="N19:N20" ca="1" si="52">IF(C19="x","",IF(C19="n/a",".",IF(C19=100%,"….","")))</f>
        <v/>
      </c>
      <c r="Q19" s="81" t="s">
        <v>270</v>
      </c>
      <c r="R19" s="82">
        <f ca="1">G52</f>
        <v>0</v>
      </c>
      <c r="S19" s="82">
        <f ca="1">G53</f>
        <v>0</v>
      </c>
      <c r="T19" s="83">
        <f ca="1">G54</f>
        <v>0</v>
      </c>
    </row>
    <row r="20" spans="2:20">
      <c r="B20" s="88">
        <v>1.08</v>
      </c>
      <c r="C20" s="47" t="str">
        <f ca="1">IF(ReferenceSheet!G15="","x",ReferenceSheet!G15)</f>
        <v>x</v>
      </c>
      <c r="D20" s="36" t="str">
        <f t="shared" ca="1" si="32"/>
        <v/>
      </c>
      <c r="E20" s="36" t="str">
        <f t="shared" ca="1" si="43"/>
        <v/>
      </c>
      <c r="F20" s="36" t="str">
        <f t="shared" ca="1" si="44"/>
        <v/>
      </c>
      <c r="G20" s="36" t="str">
        <f t="shared" ca="1" si="45"/>
        <v/>
      </c>
      <c r="H20" s="36" t="str">
        <f t="shared" ca="1" si="46"/>
        <v/>
      </c>
      <c r="I20" s="36" t="str">
        <f t="shared" ca="1" si="47"/>
        <v/>
      </c>
      <c r="J20" s="36" t="str">
        <f t="shared" ca="1" si="48"/>
        <v/>
      </c>
      <c r="K20" s="36" t="str">
        <f t="shared" ca="1" si="49"/>
        <v/>
      </c>
      <c r="L20" s="36" t="str">
        <f t="shared" ca="1" si="50"/>
        <v/>
      </c>
      <c r="M20" s="36" t="str">
        <f t="shared" ca="1" si="51"/>
        <v/>
      </c>
      <c r="N20" s="37" t="str">
        <f t="shared" ca="1" si="52"/>
        <v/>
      </c>
      <c r="Q20" s="84" t="s">
        <v>271</v>
      </c>
      <c r="R20" s="85" t="str">
        <f ca="1">H52</f>
        <v/>
      </c>
      <c r="S20" s="85" t="str">
        <f ca="1">H53</f>
        <v/>
      </c>
      <c r="T20" s="86" t="str">
        <f ca="1">H54</f>
        <v/>
      </c>
    </row>
    <row r="21" spans="2:20">
      <c r="B21" s="35" t="s">
        <v>34</v>
      </c>
      <c r="C21" s="36"/>
      <c r="D21" s="36"/>
      <c r="E21" s="36"/>
      <c r="F21" s="36"/>
      <c r="G21" s="36"/>
      <c r="H21" s="36"/>
      <c r="I21" s="36"/>
      <c r="J21" s="36"/>
      <c r="K21" s="36"/>
      <c r="L21" s="36"/>
      <c r="M21" s="36"/>
      <c r="N21" s="37"/>
      <c r="Q21" s="78" t="s">
        <v>83</v>
      </c>
      <c r="R21" s="79"/>
      <c r="S21" s="79"/>
      <c r="T21" s="80"/>
    </row>
    <row r="22" spans="2:20">
      <c r="B22" s="46">
        <v>1.0900000000000001</v>
      </c>
      <c r="C22" s="47" t="str">
        <f ca="1">IF(ReferenceSheet!G17="","x",ReferenceSheet!G17)</f>
        <v>x</v>
      </c>
      <c r="D22" s="36" t="str">
        <f t="shared" ca="1" si="32"/>
        <v/>
      </c>
      <c r="E22" s="36" t="str">
        <f t="shared" ref="E22" ca="1" si="53">IF(C22="x","",IF(C22="n/a",".",IF(AND(C22&gt;=10%,C22&lt;=59%),"..",IF(AND(C22&gt;=60%,C22&lt;=99%),"…",IF(C22=100%,"….","")))))</f>
        <v/>
      </c>
      <c r="F22" s="36" t="str">
        <f t="shared" ref="F22" ca="1" si="54">IF(C22="x","",IF(C22="n/a",".",IF(AND(C22&gt;=20%,C22&lt;=59%),"..",IF(AND(C22&gt;=60%,C22&lt;=99%),"…",IF(C22=100%,"….","")))))</f>
        <v/>
      </c>
      <c r="G22" s="36" t="str">
        <f t="shared" ref="G22" ca="1" si="55">IF(C22="x","",IF(C22="n/a",".",IF(AND(C22&gt;=30%,C22&lt;=59%),"..",IF(AND(C22&gt;=60%,C22&lt;=99%),"…",IF(C22=100%,"….","")))))</f>
        <v/>
      </c>
      <c r="H22" s="36" t="str">
        <f t="shared" ref="H22" ca="1" si="56">IF(C22="x","",IF(C22="n/a",".",IF(AND(C22&gt;=40%,C22&lt;=59%),"..",IF(AND(C22&gt;=60%,C22&lt;=99%),"…",IF(C22=100%,"….","")))))</f>
        <v/>
      </c>
      <c r="I22" s="36" t="str">
        <f t="shared" ref="I22" ca="1" si="57">IF(C22="x","",IF(C22="n/a",".",IF(AND(C22&gt;=50%,C22&lt;=59%),"..",IF(AND(C22&gt;=60%,C22&lt;=99%),"…",IF(C22=100%,"….","")))))</f>
        <v/>
      </c>
      <c r="J22" s="36" t="str">
        <f t="shared" ref="J22" ca="1" si="58">IF(C22="x","",IF(C22="n/a",".",IF(AND(C22&gt;=60%,C22&lt;=99%),"…",IF(C22=100%,"….",""))))</f>
        <v/>
      </c>
      <c r="K22" s="36" t="str">
        <f t="shared" ref="K22" ca="1" si="59">IF(C22="x","",IF(C22="n/a",".",IF(AND(C22&gt;=70%,C22&lt;=99%),"…",IF(C22=100%,"….",""))))</f>
        <v/>
      </c>
      <c r="L22" s="36" t="str">
        <f t="shared" ref="L22" ca="1" si="60">IF(C22="x","",IF(C22="n/a",".",IF(AND(C22&gt;=80%,C22&lt;=99%),"…",IF(C22=100%,"….",""))))</f>
        <v/>
      </c>
      <c r="M22" s="36" t="str">
        <f t="shared" ref="M22" ca="1" si="61">IF(C22="x","",IF(C22="n/a",".",IF(AND(C22&gt;=90%,C22&lt;=99%),"…",IF(C22=100%,"….",""))))</f>
        <v/>
      </c>
      <c r="N22" s="37" t="str">
        <f t="shared" ref="N22" ca="1" si="62">IF(C22="x","",IF(C22="n/a",".",IF(C22=100%,"….","")))</f>
        <v/>
      </c>
      <c r="Q22" s="81" t="s">
        <v>270</v>
      </c>
      <c r="R22" s="82">
        <f ca="1">G91</f>
        <v>0</v>
      </c>
      <c r="S22" s="82">
        <f ca="1">G92</f>
        <v>0</v>
      </c>
      <c r="T22" s="83">
        <f ca="1">G93</f>
        <v>0</v>
      </c>
    </row>
    <row r="23" spans="2:20">
      <c r="B23" s="35" t="s">
        <v>37</v>
      </c>
      <c r="C23" s="36"/>
      <c r="D23" s="36"/>
      <c r="E23" s="36"/>
      <c r="F23" s="36"/>
      <c r="G23" s="36"/>
      <c r="H23" s="36"/>
      <c r="I23" s="36"/>
      <c r="J23" s="36"/>
      <c r="K23" s="36"/>
      <c r="L23" s="36"/>
      <c r="M23" s="36"/>
      <c r="N23" s="37"/>
      <c r="Q23" s="84" t="s">
        <v>271</v>
      </c>
      <c r="R23" s="85" t="str">
        <f ca="1">H91</f>
        <v/>
      </c>
      <c r="S23" s="85" t="str">
        <f ca="1">H92</f>
        <v/>
      </c>
      <c r="T23" s="86" t="str">
        <f ca="1">H93</f>
        <v/>
      </c>
    </row>
    <row r="24" spans="2:20">
      <c r="B24" s="87" t="s">
        <v>244</v>
      </c>
      <c r="C24" s="47" t="str">
        <f ca="1">IF(ReferenceSheet!G19="","x",ReferenceSheet!G19)</f>
        <v>x</v>
      </c>
      <c r="D24" s="36" t="str">
        <f t="shared" ca="1" si="32"/>
        <v/>
      </c>
      <c r="E24" s="36" t="str">
        <f t="shared" ref="E24:E25" ca="1" si="63">IF(C24="x","",IF(C24="n/a",".",IF(AND(C24&gt;=10%,C24&lt;=59%),"..",IF(AND(C24&gt;=60%,C24&lt;=99%),"…",IF(C24=100%,"….","")))))</f>
        <v/>
      </c>
      <c r="F24" s="36" t="str">
        <f t="shared" ref="F24:F25" ca="1" si="64">IF(C24="x","",IF(C24="n/a",".",IF(AND(C24&gt;=20%,C24&lt;=59%),"..",IF(AND(C24&gt;=60%,C24&lt;=99%),"…",IF(C24=100%,"….","")))))</f>
        <v/>
      </c>
      <c r="G24" s="36" t="str">
        <f t="shared" ref="G24:G25" ca="1" si="65">IF(C24="x","",IF(C24="n/a",".",IF(AND(C24&gt;=30%,C24&lt;=59%),"..",IF(AND(C24&gt;=60%,C24&lt;=99%),"…",IF(C24=100%,"….","")))))</f>
        <v/>
      </c>
      <c r="H24" s="36" t="str">
        <f t="shared" ref="H24:H25" ca="1" si="66">IF(C24="x","",IF(C24="n/a",".",IF(AND(C24&gt;=40%,C24&lt;=59%),"..",IF(AND(C24&gt;=60%,C24&lt;=99%),"…",IF(C24=100%,"….","")))))</f>
        <v/>
      </c>
      <c r="I24" s="36" t="str">
        <f t="shared" ref="I24:I25" ca="1" si="67">IF(C24="x","",IF(C24="n/a",".",IF(AND(C24&gt;=50%,C24&lt;=59%),"..",IF(AND(C24&gt;=60%,C24&lt;=99%),"…",IF(C24=100%,"….","")))))</f>
        <v/>
      </c>
      <c r="J24" s="36" t="str">
        <f t="shared" ref="J24:J25" ca="1" si="68">IF(C24="x","",IF(C24="n/a",".",IF(AND(C24&gt;=60%,C24&lt;=99%),"…",IF(C24=100%,"….",""))))</f>
        <v/>
      </c>
      <c r="K24" s="36" t="str">
        <f t="shared" ref="K24:K25" ca="1" si="69">IF(C24="x","",IF(C24="n/a",".",IF(AND(C24&gt;=70%,C24&lt;=99%),"…",IF(C24=100%,"….",""))))</f>
        <v/>
      </c>
      <c r="L24" s="36" t="str">
        <f t="shared" ref="L24:L25" ca="1" si="70">IF(C24="x","",IF(C24="n/a",".",IF(AND(C24&gt;=80%,C24&lt;=99%),"…",IF(C24=100%,"….",""))))</f>
        <v/>
      </c>
      <c r="M24" s="36" t="str">
        <f t="shared" ref="M24:M25" ca="1" si="71">IF(C24="x","",IF(C24="n/a",".",IF(AND(C24&gt;=90%,C24&lt;=99%),"…",IF(C24=100%,"….",""))))</f>
        <v/>
      </c>
      <c r="N24" s="37" t="str">
        <f t="shared" ref="N24:N25" ca="1" si="72">IF(C24="x","",IF(C24="n/a",".",IF(C24=100%,"….","")))</f>
        <v/>
      </c>
      <c r="Q24" s="78" t="s">
        <v>262</v>
      </c>
      <c r="R24" s="79"/>
      <c r="S24" s="79"/>
      <c r="T24" s="80"/>
    </row>
    <row r="25" spans="2:20">
      <c r="B25" s="88">
        <v>1.1100000000000001</v>
      </c>
      <c r="C25" s="47" t="str">
        <f ca="1">IF(ReferenceSheet!G20="","x",ReferenceSheet!G20)</f>
        <v>x</v>
      </c>
      <c r="D25" s="36" t="str">
        <f t="shared" ca="1" si="32"/>
        <v/>
      </c>
      <c r="E25" s="36" t="str">
        <f t="shared" ca="1" si="63"/>
        <v/>
      </c>
      <c r="F25" s="36" t="str">
        <f t="shared" ca="1" si="64"/>
        <v/>
      </c>
      <c r="G25" s="36" t="str">
        <f t="shared" ca="1" si="65"/>
        <v/>
      </c>
      <c r="H25" s="36" t="str">
        <f t="shared" ca="1" si="66"/>
        <v/>
      </c>
      <c r="I25" s="36" t="str">
        <f t="shared" ca="1" si="67"/>
        <v/>
      </c>
      <c r="J25" s="36" t="str">
        <f t="shared" ca="1" si="68"/>
        <v/>
      </c>
      <c r="K25" s="36" t="str">
        <f t="shared" ca="1" si="69"/>
        <v/>
      </c>
      <c r="L25" s="36" t="str">
        <f t="shared" ca="1" si="70"/>
        <v/>
      </c>
      <c r="M25" s="36" t="str">
        <f t="shared" ca="1" si="71"/>
        <v/>
      </c>
      <c r="N25" s="37" t="str">
        <f t="shared" ca="1" si="72"/>
        <v/>
      </c>
      <c r="Q25" s="81" t="s">
        <v>270</v>
      </c>
      <c r="R25" s="82">
        <f ca="1">G177</f>
        <v>0</v>
      </c>
      <c r="S25" s="82">
        <f ca="1">G178</f>
        <v>0</v>
      </c>
      <c r="T25" s="83">
        <f ca="1">G179</f>
        <v>0</v>
      </c>
    </row>
    <row r="26" spans="2:20">
      <c r="B26" s="35" t="s">
        <v>42</v>
      </c>
      <c r="C26" s="36"/>
      <c r="D26" s="36"/>
      <c r="E26" s="36"/>
      <c r="F26" s="36"/>
      <c r="G26" s="36"/>
      <c r="H26" s="36"/>
      <c r="I26" s="36"/>
      <c r="J26" s="36"/>
      <c r="K26" s="36"/>
      <c r="L26" s="36"/>
      <c r="M26" s="36"/>
      <c r="N26" s="37"/>
      <c r="Q26" s="84" t="s">
        <v>271</v>
      </c>
      <c r="R26" s="85" t="str">
        <f ca="1">H177</f>
        <v/>
      </c>
      <c r="S26" s="85" t="str">
        <f ca="1">H178</f>
        <v/>
      </c>
      <c r="T26" s="86" t="str">
        <f ca="1">H179</f>
        <v/>
      </c>
    </row>
    <row r="27" spans="2:20">
      <c r="B27" s="87">
        <v>1.1200000000000001</v>
      </c>
      <c r="C27" s="47" t="str">
        <f ca="1">IF(ReferenceSheet!G22="","x",ReferenceSheet!G22)</f>
        <v>x</v>
      </c>
      <c r="D27" s="36" t="str">
        <f t="shared" ca="1" si="32"/>
        <v/>
      </c>
      <c r="E27" s="36" t="str">
        <f t="shared" ref="E27:E28" ca="1" si="73">IF(C27="x","",IF(C27="n/a",".",IF(AND(C27&gt;=10%,C27&lt;=59%),"..",IF(AND(C27&gt;=60%,C27&lt;=99%),"…",IF(C27=100%,"….","")))))</f>
        <v/>
      </c>
      <c r="F27" s="36" t="str">
        <f t="shared" ref="F27:F28" ca="1" si="74">IF(C27="x","",IF(C27="n/a",".",IF(AND(C27&gt;=20%,C27&lt;=59%),"..",IF(AND(C27&gt;=60%,C27&lt;=99%),"…",IF(C27=100%,"….","")))))</f>
        <v/>
      </c>
      <c r="G27" s="36" t="str">
        <f t="shared" ref="G27:G28" ca="1" si="75">IF(C27="x","",IF(C27="n/a",".",IF(AND(C27&gt;=30%,C27&lt;=59%),"..",IF(AND(C27&gt;=60%,C27&lt;=99%),"…",IF(C27=100%,"….","")))))</f>
        <v/>
      </c>
      <c r="H27" s="36" t="str">
        <f t="shared" ref="H27:H28" ca="1" si="76">IF(C27="x","",IF(C27="n/a",".",IF(AND(C27&gt;=40%,C27&lt;=59%),"..",IF(AND(C27&gt;=60%,C27&lt;=99%),"…",IF(C27=100%,"….","")))))</f>
        <v/>
      </c>
      <c r="I27" s="36" t="str">
        <f t="shared" ref="I27:I28" ca="1" si="77">IF(C27="x","",IF(C27="n/a",".",IF(AND(C27&gt;=50%,C27&lt;=59%),"..",IF(AND(C27&gt;=60%,C27&lt;=99%),"…",IF(C27=100%,"….","")))))</f>
        <v/>
      </c>
      <c r="J27" s="36" t="str">
        <f t="shared" ref="J27:J28" ca="1" si="78">IF(C27="x","",IF(C27="n/a",".",IF(AND(C27&gt;=60%,C27&lt;=99%),"…",IF(C27=100%,"….",""))))</f>
        <v/>
      </c>
      <c r="K27" s="36" t="str">
        <f t="shared" ref="K27:K28" ca="1" si="79">IF(C27="x","",IF(C27="n/a",".",IF(AND(C27&gt;=70%,C27&lt;=99%),"…",IF(C27=100%,"….",""))))</f>
        <v/>
      </c>
      <c r="L27" s="36" t="str">
        <f t="shared" ref="L27:L28" ca="1" si="80">IF(C27="x","",IF(C27="n/a",".",IF(AND(C27&gt;=80%,C27&lt;=99%),"…",IF(C27=100%,"….",""))))</f>
        <v/>
      </c>
      <c r="M27" s="36" t="str">
        <f t="shared" ref="M27:M28" ca="1" si="81">IF(C27="x","",IF(C27="n/a",".",IF(AND(C27&gt;=90%,C27&lt;=99%),"…",IF(C27=100%,"….",""))))</f>
        <v/>
      </c>
      <c r="N27" s="37" t="str">
        <f t="shared" ref="N27:N28" ca="1" si="82">IF(C27="x","",IF(C27="n/a",".",IF(C27=100%,"….","")))</f>
        <v/>
      </c>
      <c r="Q27" s="78" t="s">
        <v>268</v>
      </c>
      <c r="R27" s="79"/>
      <c r="S27" s="79"/>
      <c r="T27" s="80"/>
    </row>
    <row r="28" spans="2:20">
      <c r="B28" s="88">
        <v>1.1299999999999999</v>
      </c>
      <c r="C28" s="47" t="str">
        <f ca="1">IF(ReferenceSheet!G23="","x",ReferenceSheet!G23)</f>
        <v>x</v>
      </c>
      <c r="D28" s="36" t="str">
        <f t="shared" ca="1" si="32"/>
        <v/>
      </c>
      <c r="E28" s="36" t="str">
        <f t="shared" ca="1" si="73"/>
        <v/>
      </c>
      <c r="F28" s="36" t="str">
        <f t="shared" ca="1" si="74"/>
        <v/>
      </c>
      <c r="G28" s="36" t="str">
        <f t="shared" ca="1" si="75"/>
        <v/>
      </c>
      <c r="H28" s="36" t="str">
        <f t="shared" ca="1" si="76"/>
        <v/>
      </c>
      <c r="I28" s="36" t="str">
        <f t="shared" ca="1" si="77"/>
        <v/>
      </c>
      <c r="J28" s="36" t="str">
        <f t="shared" ca="1" si="78"/>
        <v/>
      </c>
      <c r="K28" s="36" t="str">
        <f t="shared" ca="1" si="79"/>
        <v/>
      </c>
      <c r="L28" s="36" t="str">
        <f t="shared" ca="1" si="80"/>
        <v/>
      </c>
      <c r="M28" s="36" t="str">
        <f t="shared" ca="1" si="81"/>
        <v/>
      </c>
      <c r="N28" s="37" t="str">
        <f t="shared" ca="1" si="82"/>
        <v/>
      </c>
      <c r="Q28" s="81" t="s">
        <v>270</v>
      </c>
      <c r="R28" s="82">
        <f ca="1">R19+R22+R25</f>
        <v>0</v>
      </c>
      <c r="S28" s="82">
        <f t="shared" ref="S28:T28" ca="1" si="83">S19+S22+S25</f>
        <v>0</v>
      </c>
      <c r="T28" s="83">
        <f t="shared" ca="1" si="83"/>
        <v>0</v>
      </c>
    </row>
    <row r="29" spans="2:20">
      <c r="B29" s="35" t="s">
        <v>46</v>
      </c>
      <c r="C29" s="36"/>
      <c r="D29" s="36"/>
      <c r="E29" s="36"/>
      <c r="F29" s="36"/>
      <c r="G29" s="36"/>
      <c r="H29" s="36"/>
      <c r="I29" s="36"/>
      <c r="J29" s="36"/>
      <c r="K29" s="36"/>
      <c r="L29" s="36"/>
      <c r="M29" s="36"/>
      <c r="N29" s="37"/>
      <c r="Q29" s="84" t="s">
        <v>271</v>
      </c>
      <c r="R29" s="85" t="str">
        <f ca="1">IFERROR(R28/SUM(R28:T28),"")</f>
        <v/>
      </c>
      <c r="S29" s="85" t="str">
        <f ca="1">IFERROR(S28/SUM(R28:T28),"")</f>
        <v/>
      </c>
      <c r="T29" s="86" t="str">
        <f ca="1">IFERROR(T28/SUM(R28:T28),"")</f>
        <v/>
      </c>
    </row>
    <row r="30" spans="2:20">
      <c r="B30" s="46">
        <v>1.1399999999999999</v>
      </c>
      <c r="C30" s="47" t="str">
        <f ca="1">IF(ReferenceSheet!G25="","x",ReferenceSheet!G25)</f>
        <v>x</v>
      </c>
      <c r="D30" s="36" t="str">
        <f t="shared" ca="1" si="32"/>
        <v/>
      </c>
      <c r="E30" s="36" t="str">
        <f t="shared" ref="E30" ca="1" si="84">IF(C30="x","",IF(C30="n/a",".",IF(AND(C30&gt;=10%,C30&lt;=59%),"..",IF(AND(C30&gt;=60%,C30&lt;=99%),"…",IF(C30=100%,"….","")))))</f>
        <v/>
      </c>
      <c r="F30" s="36" t="str">
        <f t="shared" ref="F30" ca="1" si="85">IF(C30="x","",IF(C30="n/a",".",IF(AND(C30&gt;=20%,C30&lt;=59%),"..",IF(AND(C30&gt;=60%,C30&lt;=99%),"…",IF(C30=100%,"….","")))))</f>
        <v/>
      </c>
      <c r="G30" s="36" t="str">
        <f t="shared" ref="G30" ca="1" si="86">IF(C30="x","",IF(C30="n/a",".",IF(AND(C30&gt;=30%,C30&lt;=59%),"..",IF(AND(C30&gt;=60%,C30&lt;=99%),"…",IF(C30=100%,"….","")))))</f>
        <v/>
      </c>
      <c r="H30" s="36" t="str">
        <f t="shared" ref="H30" ca="1" si="87">IF(C30="x","",IF(C30="n/a",".",IF(AND(C30&gt;=40%,C30&lt;=59%),"..",IF(AND(C30&gt;=60%,C30&lt;=99%),"…",IF(C30=100%,"….","")))))</f>
        <v/>
      </c>
      <c r="I30" s="36" t="str">
        <f t="shared" ref="I30" ca="1" si="88">IF(C30="x","",IF(C30="n/a",".",IF(AND(C30&gt;=50%,C30&lt;=59%),"..",IF(AND(C30&gt;=60%,C30&lt;=99%),"…",IF(C30=100%,"….","")))))</f>
        <v/>
      </c>
      <c r="J30" s="36" t="str">
        <f t="shared" ref="J30" ca="1" si="89">IF(C30="x","",IF(C30="n/a",".",IF(AND(C30&gt;=60%,C30&lt;=99%),"…",IF(C30=100%,"….",""))))</f>
        <v/>
      </c>
      <c r="K30" s="36" t="str">
        <f t="shared" ref="K30" ca="1" si="90">IF(C30="x","",IF(C30="n/a",".",IF(AND(C30&gt;=70%,C30&lt;=99%),"…",IF(C30=100%,"….",""))))</f>
        <v/>
      </c>
      <c r="L30" s="36" t="str">
        <f t="shared" ref="L30" ca="1" si="91">IF(C30="x","",IF(C30="n/a",".",IF(AND(C30&gt;=80%,C30&lt;=99%),"…",IF(C30=100%,"….",""))))</f>
        <v/>
      </c>
      <c r="M30" s="36" t="str">
        <f t="shared" ref="M30" ca="1" si="92">IF(C30="x","",IF(C30="n/a",".",IF(AND(C30&gt;=90%,C30&lt;=99%),"…",IF(C30=100%,"….",""))))</f>
        <v/>
      </c>
      <c r="N30" s="37" t="str">
        <f t="shared" ref="N30" ca="1" si="93">IF(C30="x","",IF(C30="n/a",".",IF(C30=100%,"….","")))</f>
        <v/>
      </c>
    </row>
    <row r="31" spans="2:20">
      <c r="B31" s="32" t="s">
        <v>49</v>
      </c>
      <c r="C31" s="33"/>
      <c r="D31" s="33"/>
      <c r="E31" s="33"/>
      <c r="F31" s="33"/>
      <c r="G31" s="33"/>
      <c r="H31" s="33"/>
      <c r="I31" s="33"/>
      <c r="J31" s="33"/>
      <c r="K31" s="33"/>
      <c r="L31" s="33"/>
      <c r="M31" s="33"/>
      <c r="N31" s="34"/>
    </row>
    <row r="32" spans="2:20">
      <c r="B32" s="35" t="s">
        <v>50</v>
      </c>
      <c r="C32" s="36"/>
      <c r="D32" s="36"/>
      <c r="E32" s="36"/>
      <c r="F32" s="36"/>
      <c r="G32" s="36"/>
      <c r="H32" s="36"/>
      <c r="I32" s="36"/>
      <c r="J32" s="36"/>
      <c r="K32" s="36"/>
      <c r="L32" s="36"/>
      <c r="M32" s="36"/>
      <c r="N32" s="37"/>
    </row>
    <row r="33" spans="2:14">
      <c r="B33" s="46">
        <v>1.1499999999999999</v>
      </c>
      <c r="C33" s="47" t="str">
        <f ca="1">IF(ReferenceSheet!G28="","x",ReferenceSheet!G28)</f>
        <v>x</v>
      </c>
      <c r="D33" s="36" t="str">
        <f t="shared" ref="D33:D37" ca="1" si="94">IF(C33="x","",IF(C33="n/a",".",IF(AND(C33&gt;=0%,C33&lt;=59%),"..",IF(AND(C33&gt;=60%,C33&lt;=99%),"…",IF(C33=100%,"….","")))))</f>
        <v/>
      </c>
      <c r="E33" s="36" t="str">
        <f t="shared" ref="E33" ca="1" si="95">IF(C33="x","",IF(C33="n/a",".",IF(AND(C33&gt;=10%,C33&lt;=59%),"..",IF(AND(C33&gt;=60%,C33&lt;=99%),"…",IF(C33=100%,"….","")))))</f>
        <v/>
      </c>
      <c r="F33" s="36" t="str">
        <f t="shared" ref="F33" ca="1" si="96">IF(C33="x","",IF(C33="n/a",".",IF(AND(C33&gt;=20%,C33&lt;=59%),"..",IF(AND(C33&gt;=60%,C33&lt;=99%),"…",IF(C33=100%,"….","")))))</f>
        <v/>
      </c>
      <c r="G33" s="36" t="str">
        <f t="shared" ref="G33" ca="1" si="97">IF(C33="x","",IF(C33="n/a",".",IF(AND(C33&gt;=30%,C33&lt;=59%),"..",IF(AND(C33&gt;=60%,C33&lt;=99%),"…",IF(C33=100%,"….","")))))</f>
        <v/>
      </c>
      <c r="H33" s="36" t="str">
        <f t="shared" ref="H33" ca="1" si="98">IF(C33="x","",IF(C33="n/a",".",IF(AND(C33&gt;=40%,C33&lt;=59%),"..",IF(AND(C33&gt;=60%,C33&lt;=99%),"…",IF(C33=100%,"….","")))))</f>
        <v/>
      </c>
      <c r="I33" s="36" t="str">
        <f t="shared" ref="I33" ca="1" si="99">IF(C33="x","",IF(C33="n/a",".",IF(AND(C33&gt;=50%,C33&lt;=59%),"..",IF(AND(C33&gt;=60%,C33&lt;=99%),"…",IF(C33=100%,"….","")))))</f>
        <v/>
      </c>
      <c r="J33" s="36" t="str">
        <f t="shared" ref="J33" ca="1" si="100">IF(C33="x","",IF(C33="n/a",".",IF(AND(C33&gt;=60%,C33&lt;=99%),"…",IF(C33=100%,"….",""))))</f>
        <v/>
      </c>
      <c r="K33" s="36" t="str">
        <f t="shared" ref="K33" ca="1" si="101">IF(C33="x","",IF(C33="n/a",".",IF(AND(C33&gt;=70%,C33&lt;=99%),"…",IF(C33=100%,"….",""))))</f>
        <v/>
      </c>
      <c r="L33" s="36" t="str">
        <f t="shared" ref="L33" ca="1" si="102">IF(C33="x","",IF(C33="n/a",".",IF(AND(C33&gt;=80%,C33&lt;=99%),"…",IF(C33=100%,"….",""))))</f>
        <v/>
      </c>
      <c r="M33" s="36" t="str">
        <f t="shared" ref="M33" ca="1" si="103">IF(C33="x","",IF(C33="n/a",".",IF(AND(C33&gt;=90%,C33&lt;=99%),"…",IF(C33=100%,"….",""))))</f>
        <v/>
      </c>
      <c r="N33" s="37" t="str">
        <f t="shared" ref="N33" ca="1" si="104">IF(C33="x","",IF(C33="n/a",".",IF(C33=100%,"….","")))</f>
        <v/>
      </c>
    </row>
    <row r="34" spans="2:14">
      <c r="B34" s="35" t="s">
        <v>54</v>
      </c>
      <c r="C34" s="36"/>
      <c r="D34" s="36"/>
      <c r="E34" s="36"/>
      <c r="F34" s="36"/>
      <c r="G34" s="36"/>
      <c r="H34" s="36"/>
      <c r="I34" s="36"/>
      <c r="J34" s="36"/>
      <c r="K34" s="36"/>
      <c r="L34" s="36"/>
      <c r="M34" s="36"/>
      <c r="N34" s="37"/>
    </row>
    <row r="35" spans="2:14">
      <c r="B35" s="87">
        <v>1.1599999999999999</v>
      </c>
      <c r="C35" s="47" t="str">
        <f ca="1">IF(ReferenceSheet!G30="","x",ReferenceSheet!G30)</f>
        <v>x</v>
      </c>
      <c r="D35" s="36" t="str">
        <f t="shared" ca="1" si="94"/>
        <v/>
      </c>
      <c r="E35" s="36" t="str">
        <f t="shared" ref="E35:E37" ca="1" si="105">IF(C35="x","",IF(C35="n/a",".",IF(AND(C35&gt;=10%,C35&lt;=59%),"..",IF(AND(C35&gt;=60%,C35&lt;=99%),"…",IF(C35=100%,"….","")))))</f>
        <v/>
      </c>
      <c r="F35" s="36" t="str">
        <f t="shared" ref="F35:F37" ca="1" si="106">IF(C35="x","",IF(C35="n/a",".",IF(AND(C35&gt;=20%,C35&lt;=59%),"..",IF(AND(C35&gt;=60%,C35&lt;=99%),"…",IF(C35=100%,"….","")))))</f>
        <v/>
      </c>
      <c r="G35" s="36" t="str">
        <f t="shared" ref="G35:G37" ca="1" si="107">IF(C35="x","",IF(C35="n/a",".",IF(AND(C35&gt;=30%,C35&lt;=59%),"..",IF(AND(C35&gt;=60%,C35&lt;=99%),"…",IF(C35=100%,"….","")))))</f>
        <v/>
      </c>
      <c r="H35" s="36" t="str">
        <f t="shared" ref="H35:H37" ca="1" si="108">IF(C35="x","",IF(C35="n/a",".",IF(AND(C35&gt;=40%,C35&lt;=59%),"..",IF(AND(C35&gt;=60%,C35&lt;=99%),"…",IF(C35=100%,"….","")))))</f>
        <v/>
      </c>
      <c r="I35" s="36" t="str">
        <f t="shared" ref="I35:I37" ca="1" si="109">IF(C35="x","",IF(C35="n/a",".",IF(AND(C35&gt;=50%,C35&lt;=59%),"..",IF(AND(C35&gt;=60%,C35&lt;=99%),"…",IF(C35=100%,"….","")))))</f>
        <v/>
      </c>
      <c r="J35" s="36" t="str">
        <f t="shared" ref="J35:J37" ca="1" si="110">IF(C35="x","",IF(C35="n/a",".",IF(AND(C35&gt;=60%,C35&lt;=99%),"…",IF(C35=100%,"….",""))))</f>
        <v/>
      </c>
      <c r="K35" s="36" t="str">
        <f t="shared" ref="K35:K37" ca="1" si="111">IF(C35="x","",IF(C35="n/a",".",IF(AND(C35&gt;=70%,C35&lt;=99%),"…",IF(C35=100%,"….",""))))</f>
        <v/>
      </c>
      <c r="L35" s="36" t="str">
        <f t="shared" ref="L35:L37" ca="1" si="112">IF(C35="x","",IF(C35="n/a",".",IF(AND(C35&gt;=80%,C35&lt;=99%),"…",IF(C35=100%,"….",""))))</f>
        <v/>
      </c>
      <c r="M35" s="36" t="str">
        <f t="shared" ref="M35:M37" ca="1" si="113">IF(C35="x","",IF(C35="n/a",".",IF(AND(C35&gt;=90%,C35&lt;=99%),"…",IF(C35=100%,"….",""))))</f>
        <v/>
      </c>
      <c r="N35" s="37" t="str">
        <f t="shared" ref="N35:N37" ca="1" si="114">IF(C35="x","",IF(C35="n/a",".",IF(C35=100%,"….","")))</f>
        <v/>
      </c>
    </row>
    <row r="36" spans="2:14">
      <c r="B36" s="89">
        <v>1.17</v>
      </c>
      <c r="C36" s="47" t="str">
        <f ca="1">IF(ReferenceSheet!G31="","x",ReferenceSheet!G31)</f>
        <v>x</v>
      </c>
      <c r="D36" s="36" t="str">
        <f t="shared" ca="1" si="94"/>
        <v/>
      </c>
      <c r="E36" s="36" t="str">
        <f t="shared" ca="1" si="105"/>
        <v/>
      </c>
      <c r="F36" s="36" t="str">
        <f t="shared" ca="1" si="106"/>
        <v/>
      </c>
      <c r="G36" s="36" t="str">
        <f t="shared" ca="1" si="107"/>
        <v/>
      </c>
      <c r="H36" s="36" t="str">
        <f t="shared" ca="1" si="108"/>
        <v/>
      </c>
      <c r="I36" s="36" t="str">
        <f t="shared" ca="1" si="109"/>
        <v/>
      </c>
      <c r="J36" s="36" t="str">
        <f t="shared" ca="1" si="110"/>
        <v/>
      </c>
      <c r="K36" s="36" t="str">
        <f t="shared" ca="1" si="111"/>
        <v/>
      </c>
      <c r="L36" s="36" t="str">
        <f t="shared" ca="1" si="112"/>
        <v/>
      </c>
      <c r="M36" s="36" t="str">
        <f t="shared" ca="1" si="113"/>
        <v/>
      </c>
      <c r="N36" s="37" t="str">
        <f t="shared" ca="1" si="114"/>
        <v/>
      </c>
    </row>
    <row r="37" spans="2:14">
      <c r="B37" s="88">
        <v>1.18</v>
      </c>
      <c r="C37" s="47" t="str">
        <f ca="1">IF(ReferenceSheet!G32="","x",ReferenceSheet!G32)</f>
        <v>x</v>
      </c>
      <c r="D37" s="36" t="str">
        <f t="shared" ca="1" si="94"/>
        <v/>
      </c>
      <c r="E37" s="36" t="str">
        <f t="shared" ca="1" si="105"/>
        <v/>
      </c>
      <c r="F37" s="36" t="str">
        <f t="shared" ca="1" si="106"/>
        <v/>
      </c>
      <c r="G37" s="36" t="str">
        <f t="shared" ca="1" si="107"/>
        <v/>
      </c>
      <c r="H37" s="36" t="str">
        <f t="shared" ca="1" si="108"/>
        <v/>
      </c>
      <c r="I37" s="36" t="str">
        <f t="shared" ca="1" si="109"/>
        <v/>
      </c>
      <c r="J37" s="36" t="str">
        <f t="shared" ca="1" si="110"/>
        <v/>
      </c>
      <c r="K37" s="36" t="str">
        <f t="shared" ca="1" si="111"/>
        <v/>
      </c>
      <c r="L37" s="36" t="str">
        <f t="shared" ca="1" si="112"/>
        <v/>
      </c>
      <c r="M37" s="36" t="str">
        <f t="shared" ca="1" si="113"/>
        <v/>
      </c>
      <c r="N37" s="37" t="str">
        <f t="shared" ca="1" si="114"/>
        <v/>
      </c>
    </row>
    <row r="38" spans="2:14">
      <c r="B38" s="32" t="s">
        <v>61</v>
      </c>
      <c r="C38" s="33"/>
      <c r="D38" s="33"/>
      <c r="E38" s="33"/>
      <c r="F38" s="33"/>
      <c r="G38" s="33"/>
      <c r="H38" s="33"/>
      <c r="I38" s="33"/>
      <c r="J38" s="33"/>
      <c r="K38" s="33"/>
      <c r="L38" s="33"/>
      <c r="M38" s="33"/>
      <c r="N38" s="34"/>
    </row>
    <row r="39" spans="2:14">
      <c r="B39" s="35" t="s">
        <v>62</v>
      </c>
      <c r="C39" s="36"/>
      <c r="D39" s="36"/>
      <c r="E39" s="36"/>
      <c r="F39" s="36"/>
      <c r="G39" s="36"/>
      <c r="H39" s="36"/>
      <c r="I39" s="36"/>
      <c r="J39" s="36"/>
      <c r="K39" s="36"/>
      <c r="L39" s="36"/>
      <c r="M39" s="36"/>
      <c r="N39" s="37"/>
    </row>
    <row r="40" spans="2:14">
      <c r="B40" s="87">
        <v>1.19</v>
      </c>
      <c r="C40" s="47" t="str">
        <f ca="1">IF(ReferenceSheet!G35="","x",ReferenceSheet!G35)</f>
        <v>x</v>
      </c>
      <c r="D40" s="36" t="str">
        <f t="shared" ref="D40:D49" ca="1" si="115">IF(C40="x","",IF(C40="n/a",".",IF(AND(C40&gt;=0%,C40&lt;=59%),"..",IF(AND(C40&gt;=60%,C40&lt;=99%),"…",IF(C40=100%,"….","")))))</f>
        <v/>
      </c>
      <c r="E40" s="36" t="str">
        <f t="shared" ref="E40:E46" ca="1" si="116">IF(C40="x","",IF(C40="n/a",".",IF(AND(C40&gt;=10%,C40&lt;=59%),"..",IF(AND(C40&gt;=60%,C40&lt;=99%),"…",IF(C40=100%,"….","")))))</f>
        <v/>
      </c>
      <c r="F40" s="36" t="str">
        <f t="shared" ref="F40:F46" ca="1" si="117">IF(C40="x","",IF(C40="n/a",".",IF(AND(C40&gt;=20%,C40&lt;=59%),"..",IF(AND(C40&gt;=60%,C40&lt;=99%),"…",IF(C40=100%,"….","")))))</f>
        <v/>
      </c>
      <c r="G40" s="36" t="str">
        <f t="shared" ref="G40:G46" ca="1" si="118">IF(C40="x","",IF(C40="n/a",".",IF(AND(C40&gt;=30%,C40&lt;=59%),"..",IF(AND(C40&gt;=60%,C40&lt;=99%),"…",IF(C40=100%,"….","")))))</f>
        <v/>
      </c>
      <c r="H40" s="36" t="str">
        <f t="shared" ref="H40:H46" ca="1" si="119">IF(C40="x","",IF(C40="n/a",".",IF(AND(C40&gt;=40%,C40&lt;=59%),"..",IF(AND(C40&gt;=60%,C40&lt;=99%),"…",IF(C40=100%,"….","")))))</f>
        <v/>
      </c>
      <c r="I40" s="36" t="str">
        <f t="shared" ref="I40:I46" ca="1" si="120">IF(C40="x","",IF(C40="n/a",".",IF(AND(C40&gt;=50%,C40&lt;=59%),"..",IF(AND(C40&gt;=60%,C40&lt;=99%),"…",IF(C40=100%,"….","")))))</f>
        <v/>
      </c>
      <c r="J40" s="36" t="str">
        <f t="shared" ref="J40:J46" ca="1" si="121">IF(C40="x","",IF(C40="n/a",".",IF(AND(C40&gt;=60%,C40&lt;=99%),"…",IF(C40=100%,"….",""))))</f>
        <v/>
      </c>
      <c r="K40" s="36" t="str">
        <f t="shared" ref="K40:K46" ca="1" si="122">IF(C40="x","",IF(C40="n/a",".",IF(AND(C40&gt;=70%,C40&lt;=99%),"…",IF(C40=100%,"….",""))))</f>
        <v/>
      </c>
      <c r="L40" s="36" t="str">
        <f t="shared" ref="L40:L46" ca="1" si="123">IF(C40="x","",IF(C40="n/a",".",IF(AND(C40&gt;=80%,C40&lt;=99%),"…",IF(C40=100%,"….",""))))</f>
        <v/>
      </c>
      <c r="M40" s="36" t="str">
        <f t="shared" ref="M40:M46" ca="1" si="124">IF(C40="x","",IF(C40="n/a",".",IF(AND(C40&gt;=90%,C40&lt;=99%),"…",IF(C40=100%,"….",""))))</f>
        <v/>
      </c>
      <c r="N40" s="37" t="str">
        <f t="shared" ref="N40:N46" ca="1" si="125">IF(C40="x","",IF(C40="n/a",".",IF(C40=100%,"….","")))</f>
        <v/>
      </c>
    </row>
    <row r="41" spans="2:14">
      <c r="B41" s="89" t="s">
        <v>245</v>
      </c>
      <c r="C41" s="47" t="str">
        <f ca="1">IF(ReferenceSheet!G36="","x",ReferenceSheet!G36)</f>
        <v>x</v>
      </c>
      <c r="D41" s="36" t="str">
        <f t="shared" ca="1" si="115"/>
        <v/>
      </c>
      <c r="E41" s="36" t="str">
        <f t="shared" ca="1" si="116"/>
        <v/>
      </c>
      <c r="F41" s="36" t="str">
        <f t="shared" ca="1" si="117"/>
        <v/>
      </c>
      <c r="G41" s="36" t="str">
        <f t="shared" ca="1" si="118"/>
        <v/>
      </c>
      <c r="H41" s="36" t="str">
        <f t="shared" ca="1" si="119"/>
        <v/>
      </c>
      <c r="I41" s="36" t="str">
        <f t="shared" ca="1" si="120"/>
        <v/>
      </c>
      <c r="J41" s="36" t="str">
        <f t="shared" ca="1" si="121"/>
        <v/>
      </c>
      <c r="K41" s="36" t="str">
        <f t="shared" ca="1" si="122"/>
        <v/>
      </c>
      <c r="L41" s="36" t="str">
        <f t="shared" ca="1" si="123"/>
        <v/>
      </c>
      <c r="M41" s="36" t="str">
        <f t="shared" ca="1" si="124"/>
        <v/>
      </c>
      <c r="N41" s="37" t="str">
        <f t="shared" ca="1" si="125"/>
        <v/>
      </c>
    </row>
    <row r="42" spans="2:14">
      <c r="B42" s="89">
        <v>1.21</v>
      </c>
      <c r="C42" s="47" t="str">
        <f ca="1">IF(ReferenceSheet!G37="","x",ReferenceSheet!G37)</f>
        <v>x</v>
      </c>
      <c r="D42" s="36" t="str">
        <f t="shared" ca="1" si="115"/>
        <v/>
      </c>
      <c r="E42" s="36" t="str">
        <f t="shared" ca="1" si="116"/>
        <v/>
      </c>
      <c r="F42" s="36" t="str">
        <f t="shared" ca="1" si="117"/>
        <v/>
      </c>
      <c r="G42" s="36" t="str">
        <f t="shared" ca="1" si="118"/>
        <v/>
      </c>
      <c r="H42" s="36" t="str">
        <f t="shared" ca="1" si="119"/>
        <v/>
      </c>
      <c r="I42" s="36" t="str">
        <f t="shared" ca="1" si="120"/>
        <v/>
      </c>
      <c r="J42" s="36" t="str">
        <f t="shared" ca="1" si="121"/>
        <v/>
      </c>
      <c r="K42" s="36" t="str">
        <f t="shared" ca="1" si="122"/>
        <v/>
      </c>
      <c r="L42" s="36" t="str">
        <f t="shared" ca="1" si="123"/>
        <v/>
      </c>
      <c r="M42" s="36" t="str">
        <f t="shared" ca="1" si="124"/>
        <v/>
      </c>
      <c r="N42" s="37" t="str">
        <f t="shared" ca="1" si="125"/>
        <v/>
      </c>
    </row>
    <row r="43" spans="2:14">
      <c r="B43" s="89">
        <v>1.22</v>
      </c>
      <c r="C43" s="47" t="str">
        <f ca="1">IF(ReferenceSheet!G38="","x",ReferenceSheet!G38)</f>
        <v>x</v>
      </c>
      <c r="D43" s="36" t="str">
        <f t="shared" ca="1" si="115"/>
        <v/>
      </c>
      <c r="E43" s="36" t="str">
        <f t="shared" ca="1" si="116"/>
        <v/>
      </c>
      <c r="F43" s="36" t="str">
        <f t="shared" ca="1" si="117"/>
        <v/>
      </c>
      <c r="G43" s="36" t="str">
        <f t="shared" ca="1" si="118"/>
        <v/>
      </c>
      <c r="H43" s="36" t="str">
        <f t="shared" ca="1" si="119"/>
        <v/>
      </c>
      <c r="I43" s="36" t="str">
        <f t="shared" ca="1" si="120"/>
        <v/>
      </c>
      <c r="J43" s="36" t="str">
        <f t="shared" ca="1" si="121"/>
        <v/>
      </c>
      <c r="K43" s="36" t="str">
        <f t="shared" ca="1" si="122"/>
        <v/>
      </c>
      <c r="L43" s="36" t="str">
        <f t="shared" ca="1" si="123"/>
        <v/>
      </c>
      <c r="M43" s="36" t="str">
        <f t="shared" ca="1" si="124"/>
        <v/>
      </c>
      <c r="N43" s="37" t="str">
        <f t="shared" ca="1" si="125"/>
        <v/>
      </c>
    </row>
    <row r="44" spans="2:14">
      <c r="B44" s="89">
        <v>1.23</v>
      </c>
      <c r="C44" s="47" t="str">
        <f ca="1">IF(ReferenceSheet!G39="","x",ReferenceSheet!G39)</f>
        <v>x</v>
      </c>
      <c r="D44" s="36" t="str">
        <f t="shared" ca="1" si="115"/>
        <v/>
      </c>
      <c r="E44" s="36" t="str">
        <f t="shared" ca="1" si="116"/>
        <v/>
      </c>
      <c r="F44" s="36" t="str">
        <f t="shared" ca="1" si="117"/>
        <v/>
      </c>
      <c r="G44" s="36" t="str">
        <f t="shared" ca="1" si="118"/>
        <v/>
      </c>
      <c r="H44" s="36" t="str">
        <f t="shared" ca="1" si="119"/>
        <v/>
      </c>
      <c r="I44" s="36" t="str">
        <f t="shared" ca="1" si="120"/>
        <v/>
      </c>
      <c r="J44" s="36" t="str">
        <f t="shared" ca="1" si="121"/>
        <v/>
      </c>
      <c r="K44" s="36" t="str">
        <f t="shared" ca="1" si="122"/>
        <v/>
      </c>
      <c r="L44" s="36" t="str">
        <f t="shared" ca="1" si="123"/>
        <v/>
      </c>
      <c r="M44" s="36" t="str">
        <f t="shared" ca="1" si="124"/>
        <v/>
      </c>
      <c r="N44" s="37" t="str">
        <f t="shared" ca="1" si="125"/>
        <v/>
      </c>
    </row>
    <row r="45" spans="2:14">
      <c r="B45" s="89">
        <v>1.24</v>
      </c>
      <c r="C45" s="47" t="str">
        <f ca="1">IF(ReferenceSheet!G40="","x",ReferenceSheet!G40)</f>
        <v>x</v>
      </c>
      <c r="D45" s="36" t="str">
        <f t="shared" ca="1" si="115"/>
        <v/>
      </c>
      <c r="E45" s="36" t="str">
        <f t="shared" ca="1" si="116"/>
        <v/>
      </c>
      <c r="F45" s="36" t="str">
        <f t="shared" ca="1" si="117"/>
        <v/>
      </c>
      <c r="G45" s="36" t="str">
        <f t="shared" ca="1" si="118"/>
        <v/>
      </c>
      <c r="H45" s="36" t="str">
        <f t="shared" ca="1" si="119"/>
        <v/>
      </c>
      <c r="I45" s="36" t="str">
        <f t="shared" ca="1" si="120"/>
        <v/>
      </c>
      <c r="J45" s="36" t="str">
        <f t="shared" ca="1" si="121"/>
        <v/>
      </c>
      <c r="K45" s="36" t="str">
        <f t="shared" ca="1" si="122"/>
        <v/>
      </c>
      <c r="L45" s="36" t="str">
        <f t="shared" ca="1" si="123"/>
        <v/>
      </c>
      <c r="M45" s="36" t="str">
        <f t="shared" ca="1" si="124"/>
        <v/>
      </c>
      <c r="N45" s="37" t="str">
        <f t="shared" ca="1" si="125"/>
        <v/>
      </c>
    </row>
    <row r="46" spans="2:14">
      <c r="B46" s="88">
        <v>1.25</v>
      </c>
      <c r="C46" s="47" t="str">
        <f ca="1">IF(ReferenceSheet!G41="","x",ReferenceSheet!G41)</f>
        <v>x</v>
      </c>
      <c r="D46" s="36" t="str">
        <f t="shared" ca="1" si="115"/>
        <v/>
      </c>
      <c r="E46" s="36" t="str">
        <f t="shared" ca="1" si="116"/>
        <v/>
      </c>
      <c r="F46" s="36" t="str">
        <f t="shared" ca="1" si="117"/>
        <v/>
      </c>
      <c r="G46" s="36" t="str">
        <f t="shared" ca="1" si="118"/>
        <v/>
      </c>
      <c r="H46" s="36" t="str">
        <f t="shared" ca="1" si="119"/>
        <v/>
      </c>
      <c r="I46" s="36" t="str">
        <f t="shared" ca="1" si="120"/>
        <v/>
      </c>
      <c r="J46" s="36" t="str">
        <f t="shared" ca="1" si="121"/>
        <v/>
      </c>
      <c r="K46" s="36" t="str">
        <f t="shared" ca="1" si="122"/>
        <v/>
      </c>
      <c r="L46" s="36" t="str">
        <f t="shared" ca="1" si="123"/>
        <v/>
      </c>
      <c r="M46" s="36" t="str">
        <f t="shared" ca="1" si="124"/>
        <v/>
      </c>
      <c r="N46" s="37" t="str">
        <f t="shared" ca="1" si="125"/>
        <v/>
      </c>
    </row>
    <row r="47" spans="2:14">
      <c r="B47" s="35" t="s">
        <v>77</v>
      </c>
      <c r="C47" s="36"/>
      <c r="D47" s="36"/>
      <c r="E47" s="36"/>
      <c r="F47" s="36"/>
      <c r="G47" s="36"/>
      <c r="H47" s="36"/>
      <c r="I47" s="36"/>
      <c r="J47" s="36"/>
      <c r="K47" s="36"/>
      <c r="L47" s="36"/>
      <c r="M47" s="36"/>
      <c r="N47" s="37"/>
    </row>
    <row r="48" spans="2:14">
      <c r="B48" s="87">
        <v>1.26</v>
      </c>
      <c r="C48" s="47" t="str">
        <f ca="1">IF(ReferenceSheet!G43="","x",ReferenceSheet!G43)</f>
        <v>x</v>
      </c>
      <c r="D48" s="138" t="str">
        <f t="shared" ca="1" si="115"/>
        <v/>
      </c>
      <c r="E48" s="36" t="str">
        <f t="shared" ref="E48:E49" ca="1" si="126">IF(C48="x","",IF(C48="n/a",".",IF(AND(C48&gt;=10%,C48&lt;=59%),"..",IF(AND(C48&gt;=60%,C48&lt;=99%),"…",IF(C48=100%,"….","")))))</f>
        <v/>
      </c>
      <c r="F48" s="36" t="str">
        <f t="shared" ref="F48:F49" ca="1" si="127">IF(C48="x","",IF(C48="n/a",".",IF(AND(C48&gt;=20%,C48&lt;=59%),"..",IF(AND(C48&gt;=60%,C48&lt;=99%),"…",IF(C48=100%,"….","")))))</f>
        <v/>
      </c>
      <c r="G48" s="36" t="str">
        <f t="shared" ref="G48:G49" ca="1" si="128">IF(C48="x","",IF(C48="n/a",".",IF(AND(C48&gt;=30%,C48&lt;=59%),"..",IF(AND(C48&gt;=60%,C48&lt;=99%),"…",IF(C48=100%,"….","")))))</f>
        <v/>
      </c>
      <c r="H48" s="36" t="str">
        <f t="shared" ref="H48:H49" ca="1" si="129">IF(C48="x","",IF(C48="n/a",".",IF(AND(C48&gt;=40%,C48&lt;=59%),"..",IF(AND(C48&gt;=60%,C48&lt;=99%),"…",IF(C48=100%,"….","")))))</f>
        <v/>
      </c>
      <c r="I48" s="36" t="str">
        <f t="shared" ref="I48:I49" ca="1" si="130">IF(C48="x","",IF(C48="n/a",".",IF(AND(C48&gt;=50%,C48&lt;=59%),"..",IF(AND(C48&gt;=60%,C48&lt;=99%),"…",IF(C48=100%,"….","")))))</f>
        <v/>
      </c>
      <c r="J48" s="36" t="str">
        <f t="shared" ref="J48:J49" ca="1" si="131">IF(C48="x","",IF(C48="n/a",".",IF(AND(C48&gt;=60%,C48&lt;=99%),"…",IF(C48=100%,"….",""))))</f>
        <v/>
      </c>
      <c r="K48" s="36" t="str">
        <f t="shared" ref="K48:K49" ca="1" si="132">IF(C48="x","",IF(C48="n/a",".",IF(AND(C48&gt;=70%,C48&lt;=99%),"…",IF(C48=100%,"….",""))))</f>
        <v/>
      </c>
      <c r="L48" s="36" t="str">
        <f t="shared" ref="L48:L49" ca="1" si="133">IF(C48="x","",IF(C48="n/a",".",IF(AND(C48&gt;=80%,C48&lt;=99%),"…",IF(C48=100%,"….",""))))</f>
        <v/>
      </c>
      <c r="M48" s="36" t="str">
        <f t="shared" ref="M48:M49" ca="1" si="134">IF(C48="x","",IF(C48="n/a",".",IF(AND(C48&gt;=90%,C48&lt;=99%),"…",IF(C48=100%,"….",""))))</f>
        <v/>
      </c>
      <c r="N48" s="37" t="str">
        <f t="shared" ref="N48:N49" ca="1" si="135">IF(C48="x","",IF(C48="n/a",".",IF(C48=100%,"….","")))</f>
        <v/>
      </c>
    </row>
    <row r="49" spans="2:14">
      <c r="B49" s="95">
        <v>1.27</v>
      </c>
      <c r="C49" s="48" t="str">
        <f ca="1">IF(ReferenceSheet!G44="","x",ReferenceSheet!G44)</f>
        <v>x</v>
      </c>
      <c r="D49" s="139" t="str">
        <f t="shared" ca="1" si="115"/>
        <v/>
      </c>
      <c r="E49" s="38" t="str">
        <f t="shared" ca="1" si="126"/>
        <v/>
      </c>
      <c r="F49" s="38" t="str">
        <f t="shared" ca="1" si="127"/>
        <v/>
      </c>
      <c r="G49" s="38" t="str">
        <f t="shared" ca="1" si="128"/>
        <v/>
      </c>
      <c r="H49" s="38" t="str">
        <f t="shared" ca="1" si="129"/>
        <v/>
      </c>
      <c r="I49" s="38" t="str">
        <f t="shared" ca="1" si="130"/>
        <v/>
      </c>
      <c r="J49" s="38" t="str">
        <f t="shared" ca="1" si="131"/>
        <v/>
      </c>
      <c r="K49" s="38" t="str">
        <f t="shared" ca="1" si="132"/>
        <v/>
      </c>
      <c r="L49" s="38" t="str">
        <f t="shared" ca="1" si="133"/>
        <v/>
      </c>
      <c r="M49" s="38" t="str">
        <f t="shared" ca="1" si="134"/>
        <v/>
      </c>
      <c r="N49" s="39" t="str">
        <f t="shared" ca="1" si="135"/>
        <v/>
      </c>
    </row>
    <row r="51" spans="2:14">
      <c r="B51" s="43" t="s">
        <v>12</v>
      </c>
      <c r="C51" s="42"/>
      <c r="D51" s="42"/>
      <c r="E51" s="42"/>
      <c r="F51" s="42"/>
      <c r="G51" s="42"/>
      <c r="H51" s="42"/>
      <c r="I51" s="42"/>
      <c r="J51" s="42"/>
      <c r="K51" s="42"/>
      <c r="L51" s="42"/>
      <c r="M51" s="42"/>
      <c r="N51" s="42"/>
    </row>
    <row r="52" spans="2:14">
      <c r="B52" s="44" t="s">
        <v>258</v>
      </c>
      <c r="C52" s="42"/>
      <c r="D52" s="42"/>
      <c r="E52" s="42"/>
      <c r="F52" s="42"/>
      <c r="G52" s="42">
        <f ca="1">COUNTIF(C9:C49,1)</f>
        <v>0</v>
      </c>
      <c r="H52" s="64" t="str">
        <f ca="1">IFERROR(G52/G55,"")</f>
        <v/>
      </c>
      <c r="I52" s="42"/>
      <c r="J52" s="42"/>
      <c r="K52" s="42"/>
      <c r="L52" s="42"/>
      <c r="M52" s="42"/>
      <c r="N52" s="42"/>
    </row>
    <row r="53" spans="2:14">
      <c r="B53" s="44" t="s">
        <v>259</v>
      </c>
      <c r="C53" s="42"/>
      <c r="D53" s="42"/>
      <c r="E53" s="42"/>
      <c r="F53" s="42"/>
      <c r="G53" s="42">
        <f ca="1">COUNTIFS(C9:C49,"&lt;&gt;",C9:C49,"&lt;&gt;n/a",C9:C49,"&lt;&gt;x",C9:C49,"&lt;&gt;1")</f>
        <v>0</v>
      </c>
      <c r="H53" s="64" t="str">
        <f ca="1">IFERROR(G53/G55,"")</f>
        <v/>
      </c>
      <c r="I53" s="42"/>
      <c r="J53" s="42"/>
      <c r="K53" s="42"/>
      <c r="L53" s="42"/>
      <c r="M53" s="42"/>
      <c r="N53" s="42"/>
    </row>
    <row r="54" spans="2:14">
      <c r="B54" s="44" t="s">
        <v>260</v>
      </c>
      <c r="C54" s="42"/>
      <c r="D54" s="42"/>
      <c r="E54" s="42"/>
      <c r="F54" s="42"/>
      <c r="G54" s="65">
        <f ca="1">COUNTIF(C9:C49,"n/a")</f>
        <v>0</v>
      </c>
      <c r="H54" s="64" t="str">
        <f ca="1">IFERROR(G54/G55,"")</f>
        <v/>
      </c>
      <c r="I54" s="42"/>
      <c r="J54" s="42"/>
      <c r="K54" s="42"/>
      <c r="L54" s="42"/>
      <c r="M54" s="42"/>
      <c r="N54" s="42"/>
    </row>
    <row r="55" spans="2:14">
      <c r="B55" s="44" t="s">
        <v>261</v>
      </c>
      <c r="C55" s="42"/>
      <c r="D55" s="42"/>
      <c r="E55" s="42"/>
      <c r="F55" s="42"/>
      <c r="G55" s="42">
        <f ca="1">SUM(G52:G54)</f>
        <v>0</v>
      </c>
      <c r="H55" s="70" t="str">
        <f ca="1">IF(OR(G55=0,G55=27),"","NOTE: Total should be equal to 27, please review actions")</f>
        <v/>
      </c>
      <c r="I55" s="42"/>
      <c r="J55" s="42"/>
      <c r="K55" s="42"/>
      <c r="L55" s="42"/>
      <c r="M55" s="42"/>
      <c r="N55" s="42"/>
    </row>
    <row r="57" spans="2:14">
      <c r="B57" s="12" t="s">
        <v>255</v>
      </c>
      <c r="F57" s="153" t="str">
        <f>F1</f>
        <v>Enter the name of service provider here (organisation name)</v>
      </c>
      <c r="G57" s="153"/>
      <c r="H57" s="153"/>
      <c r="I57" s="153"/>
      <c r="J57" s="153"/>
      <c r="K57" s="153"/>
      <c r="L57" s="153"/>
      <c r="M57" s="153"/>
      <c r="N57" s="153"/>
    </row>
    <row r="58" spans="2:14" ht="30" customHeight="1">
      <c r="B58" s="154" t="s">
        <v>82</v>
      </c>
      <c r="C58" s="154"/>
      <c r="D58" s="154"/>
      <c r="E58" s="154"/>
      <c r="F58" s="154"/>
      <c r="G58" s="154"/>
      <c r="H58" s="154"/>
      <c r="I58" s="154"/>
      <c r="J58" s="154"/>
      <c r="K58" s="154"/>
      <c r="L58" s="154"/>
      <c r="M58" s="154"/>
      <c r="N58" s="154"/>
    </row>
    <row r="60" spans="2:14">
      <c r="B60" s="149" t="s">
        <v>238</v>
      </c>
      <c r="C60" s="150" t="s">
        <v>256</v>
      </c>
      <c r="D60" s="151" t="s">
        <v>257</v>
      </c>
      <c r="E60" s="151"/>
      <c r="F60" s="151"/>
      <c r="G60" s="151"/>
      <c r="H60" s="151"/>
      <c r="I60" s="151"/>
      <c r="J60" s="151"/>
      <c r="K60" s="151"/>
      <c r="L60" s="151"/>
      <c r="M60" s="151"/>
      <c r="N60" s="27" t="s">
        <v>247</v>
      </c>
    </row>
    <row r="61" spans="2:14">
      <c r="B61" s="149"/>
      <c r="C61" s="150"/>
      <c r="D61" s="28">
        <v>0</v>
      </c>
      <c r="E61" s="28">
        <v>0.1</v>
      </c>
      <c r="F61" s="28">
        <v>0.2</v>
      </c>
      <c r="G61" s="28">
        <v>0.3</v>
      </c>
      <c r="H61" s="28">
        <v>0.4</v>
      </c>
      <c r="I61" s="28">
        <v>0.5</v>
      </c>
      <c r="J61" s="28">
        <v>0.6</v>
      </c>
      <c r="K61" s="28">
        <v>0.7</v>
      </c>
      <c r="L61" s="28">
        <v>0.8</v>
      </c>
      <c r="M61" s="28">
        <v>0.9</v>
      </c>
      <c r="N61" s="28">
        <v>1</v>
      </c>
    </row>
    <row r="62" spans="2:14" ht="18.75">
      <c r="B62" s="29" t="s">
        <v>83</v>
      </c>
      <c r="C62" s="30"/>
      <c r="D62" s="30"/>
      <c r="E62" s="30"/>
      <c r="F62" s="30"/>
      <c r="G62" s="30"/>
      <c r="H62" s="30"/>
      <c r="I62" s="30"/>
      <c r="J62" s="30"/>
      <c r="K62" s="30"/>
      <c r="L62" s="30"/>
      <c r="M62" s="30"/>
      <c r="N62" s="31"/>
    </row>
    <row r="63" spans="2:14">
      <c r="B63" s="50" t="s">
        <v>84</v>
      </c>
      <c r="C63" s="51"/>
      <c r="D63" s="51"/>
      <c r="E63" s="51"/>
      <c r="F63" s="51"/>
      <c r="G63" s="51"/>
      <c r="H63" s="51"/>
      <c r="I63" s="51"/>
      <c r="J63" s="51"/>
      <c r="K63" s="51"/>
      <c r="L63" s="51"/>
      <c r="M63" s="51"/>
      <c r="N63" s="52"/>
    </row>
    <row r="64" spans="2:14">
      <c r="B64" s="49" t="s">
        <v>92</v>
      </c>
      <c r="C64" s="36"/>
      <c r="D64" s="36"/>
      <c r="E64" s="36"/>
      <c r="F64" s="36"/>
      <c r="G64" s="36"/>
      <c r="H64" s="36"/>
      <c r="I64" s="36"/>
      <c r="J64" s="36"/>
      <c r="K64" s="36"/>
      <c r="L64" s="36"/>
      <c r="M64" s="36"/>
      <c r="N64" s="37"/>
    </row>
    <row r="65" spans="2:14">
      <c r="B65" s="46">
        <v>2.0099999999999998</v>
      </c>
      <c r="C65" s="47" t="str">
        <f ca="1">IF(ReferenceSheet!G47="","x",ReferenceSheet!G47)</f>
        <v>x</v>
      </c>
      <c r="D65" s="36" t="str">
        <f t="shared" ref="D65:D74" ca="1" si="136">IF(C65="x","",IF(C65="n/a",".",IF(AND(C65&gt;=0%,C65&lt;=59%),"..",IF(AND(C65&gt;=60%,C65&lt;=99%),"…",IF(C65=100%,"….","")))))</f>
        <v/>
      </c>
      <c r="E65" s="36" t="str">
        <f t="shared" ref="E65:E70" ca="1" si="137">IF(C65="x","",IF(C65="n/a",".",IF(AND(C65&gt;=10%,C65&lt;=59%),"..",IF(AND(C65&gt;=60%,C65&lt;=99%),"…",IF(C65=100%,"….","")))))</f>
        <v/>
      </c>
      <c r="F65" s="36" t="str">
        <f t="shared" ref="F65:F70" ca="1" si="138">IF(C65="x","",IF(C65="n/a",".",IF(AND(C65&gt;=20%,C65&lt;=59%),"..",IF(AND(C65&gt;=60%,C65&lt;=99%),"…",IF(C65=100%,"….","")))))</f>
        <v/>
      </c>
      <c r="G65" s="36" t="str">
        <f t="shared" ref="G65:G70" ca="1" si="139">IF(C65="x","",IF(C65="n/a",".",IF(AND(C65&gt;=30%,C65&lt;=59%),"..",IF(AND(C65&gt;=60%,C65&lt;=99%),"…",IF(C65=100%,"….","")))))</f>
        <v/>
      </c>
      <c r="H65" s="36" t="str">
        <f t="shared" ref="H65:H70" ca="1" si="140">IF(C65="x","",IF(C65="n/a",".",IF(AND(C65&gt;=40%,C65&lt;=59%),"..",IF(AND(C65&gt;=60%,C65&lt;=99%),"…",IF(C65=100%,"….","")))))</f>
        <v/>
      </c>
      <c r="I65" s="36" t="str">
        <f t="shared" ref="I65:I70" ca="1" si="141">IF(C65="x","",IF(C65="n/a",".",IF(AND(C65&gt;=50%,C65&lt;=59%),"..",IF(AND(C65&gt;=60%,C65&lt;=99%),"…",IF(C65=100%,"….","")))))</f>
        <v/>
      </c>
      <c r="J65" s="36" t="str">
        <f t="shared" ref="J65:J70" ca="1" si="142">IF(C65="x","",IF(C65="n/a",".",IF(AND(C65&gt;=60%,C65&lt;=99%),"…",IF(C65=100%,"….",""))))</f>
        <v/>
      </c>
      <c r="K65" s="36" t="str">
        <f t="shared" ref="K65:K70" ca="1" si="143">IF(C65="x","",IF(C65="n/a",".",IF(AND(C65&gt;=70%,C65&lt;=99%),"…",IF(C65=100%,"….",""))))</f>
        <v/>
      </c>
      <c r="L65" s="36" t="str">
        <f t="shared" ref="L65:L70" ca="1" si="144">IF(C65="x","",IF(C65="n/a",".",IF(AND(C65&gt;=80%,C65&lt;=99%),"…",IF(C65=100%,"….",""))))</f>
        <v/>
      </c>
      <c r="M65" s="36" t="str">
        <f t="shared" ref="M65:M70" ca="1" si="145">IF(C65="x","",IF(C65="n/a",".",IF(AND(C65&gt;=90%,C65&lt;=99%),"…",IF(C65=100%,"….",""))))</f>
        <v/>
      </c>
      <c r="N65" s="37" t="str">
        <f t="shared" ref="N65:N70" ca="1" si="146">IF(C65="x","",IF(C65="n/a",".",IF(C65=100%,"….","")))</f>
        <v/>
      </c>
    </row>
    <row r="66" spans="2:14">
      <c r="B66" s="46">
        <v>2.02</v>
      </c>
      <c r="C66" s="47" t="str">
        <f ca="1">IF(ReferenceSheet!G48="","x",ReferenceSheet!G48)</f>
        <v>x</v>
      </c>
      <c r="D66" s="36" t="str">
        <f t="shared" ca="1" si="136"/>
        <v/>
      </c>
      <c r="E66" s="36" t="str">
        <f t="shared" ca="1" si="137"/>
        <v/>
      </c>
      <c r="F66" s="36" t="str">
        <f t="shared" ca="1" si="138"/>
        <v/>
      </c>
      <c r="G66" s="36" t="str">
        <f t="shared" ca="1" si="139"/>
        <v/>
      </c>
      <c r="H66" s="36" t="str">
        <f t="shared" ca="1" si="140"/>
        <v/>
      </c>
      <c r="I66" s="36" t="str">
        <f t="shared" ca="1" si="141"/>
        <v/>
      </c>
      <c r="J66" s="36" t="str">
        <f t="shared" ca="1" si="142"/>
        <v/>
      </c>
      <c r="K66" s="36" t="str">
        <f t="shared" ca="1" si="143"/>
        <v/>
      </c>
      <c r="L66" s="36" t="str">
        <f t="shared" ca="1" si="144"/>
        <v/>
      </c>
      <c r="M66" s="36" t="str">
        <f t="shared" ca="1" si="145"/>
        <v/>
      </c>
      <c r="N66" s="37" t="str">
        <f t="shared" ca="1" si="146"/>
        <v/>
      </c>
    </row>
    <row r="67" spans="2:14">
      <c r="B67" s="46">
        <v>2.0299999999999998</v>
      </c>
      <c r="C67" s="47" t="str">
        <f ca="1">IF(ReferenceSheet!G49="","x",ReferenceSheet!G49)</f>
        <v>x</v>
      </c>
      <c r="D67" s="36" t="str">
        <f t="shared" ca="1" si="136"/>
        <v/>
      </c>
      <c r="E67" s="36" t="str">
        <f t="shared" ca="1" si="137"/>
        <v/>
      </c>
      <c r="F67" s="36" t="str">
        <f t="shared" ca="1" si="138"/>
        <v/>
      </c>
      <c r="G67" s="36" t="str">
        <f t="shared" ca="1" si="139"/>
        <v/>
      </c>
      <c r="H67" s="36" t="str">
        <f t="shared" ca="1" si="140"/>
        <v/>
      </c>
      <c r="I67" s="36" t="str">
        <f t="shared" ca="1" si="141"/>
        <v/>
      </c>
      <c r="J67" s="36" t="str">
        <f t="shared" ca="1" si="142"/>
        <v/>
      </c>
      <c r="K67" s="36" t="str">
        <f t="shared" ca="1" si="143"/>
        <v/>
      </c>
      <c r="L67" s="36" t="str">
        <f t="shared" ca="1" si="144"/>
        <v/>
      </c>
      <c r="M67" s="36" t="str">
        <f t="shared" ca="1" si="145"/>
        <v/>
      </c>
      <c r="N67" s="37" t="str">
        <f t="shared" ca="1" si="146"/>
        <v/>
      </c>
    </row>
    <row r="68" spans="2:14">
      <c r="B68" s="46">
        <v>2.04</v>
      </c>
      <c r="C68" s="47" t="str">
        <f ca="1">IF(ReferenceSheet!G50="","x",ReferenceSheet!G50)</f>
        <v>x</v>
      </c>
      <c r="D68" s="36" t="str">
        <f t="shared" ca="1" si="136"/>
        <v/>
      </c>
      <c r="E68" s="36" t="str">
        <f t="shared" ca="1" si="137"/>
        <v/>
      </c>
      <c r="F68" s="36" t="str">
        <f t="shared" ca="1" si="138"/>
        <v/>
      </c>
      <c r="G68" s="36" t="str">
        <f t="shared" ca="1" si="139"/>
        <v/>
      </c>
      <c r="H68" s="36" t="str">
        <f t="shared" ca="1" si="140"/>
        <v/>
      </c>
      <c r="I68" s="36" t="str">
        <f t="shared" ca="1" si="141"/>
        <v/>
      </c>
      <c r="J68" s="36" t="str">
        <f t="shared" ca="1" si="142"/>
        <v/>
      </c>
      <c r="K68" s="36" t="str">
        <f t="shared" ca="1" si="143"/>
        <v/>
      </c>
      <c r="L68" s="36" t="str">
        <f t="shared" ca="1" si="144"/>
        <v/>
      </c>
      <c r="M68" s="36" t="str">
        <f t="shared" ca="1" si="145"/>
        <v/>
      </c>
      <c r="N68" s="37" t="str">
        <f t="shared" ca="1" si="146"/>
        <v/>
      </c>
    </row>
    <row r="69" spans="2:14">
      <c r="B69" s="46">
        <v>2.0499999999999998</v>
      </c>
      <c r="C69" s="47" t="str">
        <f ca="1">IF(ReferenceSheet!G51="","x",ReferenceSheet!G51)</f>
        <v>x</v>
      </c>
      <c r="D69" s="36" t="str">
        <f t="shared" ca="1" si="136"/>
        <v/>
      </c>
      <c r="E69" s="36" t="str">
        <f t="shared" ca="1" si="137"/>
        <v/>
      </c>
      <c r="F69" s="36" t="str">
        <f t="shared" ca="1" si="138"/>
        <v/>
      </c>
      <c r="G69" s="36" t="str">
        <f t="shared" ca="1" si="139"/>
        <v/>
      </c>
      <c r="H69" s="36" t="str">
        <f t="shared" ca="1" si="140"/>
        <v/>
      </c>
      <c r="I69" s="36" t="str">
        <f t="shared" ca="1" si="141"/>
        <v/>
      </c>
      <c r="J69" s="36" t="str">
        <f t="shared" ca="1" si="142"/>
        <v/>
      </c>
      <c r="K69" s="36" t="str">
        <f t="shared" ca="1" si="143"/>
        <v/>
      </c>
      <c r="L69" s="36" t="str">
        <f t="shared" ca="1" si="144"/>
        <v/>
      </c>
      <c r="M69" s="36" t="str">
        <f t="shared" ca="1" si="145"/>
        <v/>
      </c>
      <c r="N69" s="37" t="str">
        <f t="shared" ca="1" si="146"/>
        <v/>
      </c>
    </row>
    <row r="70" spans="2:14">
      <c r="B70" s="46">
        <v>2.06</v>
      </c>
      <c r="C70" s="47" t="str">
        <f ca="1">IF(ReferenceSheet!G52="","x",ReferenceSheet!G52)</f>
        <v>x</v>
      </c>
      <c r="D70" s="36" t="str">
        <f t="shared" ca="1" si="136"/>
        <v/>
      </c>
      <c r="E70" s="36" t="str">
        <f t="shared" ca="1" si="137"/>
        <v/>
      </c>
      <c r="F70" s="36" t="str">
        <f t="shared" ca="1" si="138"/>
        <v/>
      </c>
      <c r="G70" s="36" t="str">
        <f t="shared" ca="1" si="139"/>
        <v/>
      </c>
      <c r="H70" s="36" t="str">
        <f t="shared" ca="1" si="140"/>
        <v/>
      </c>
      <c r="I70" s="36" t="str">
        <f t="shared" ca="1" si="141"/>
        <v/>
      </c>
      <c r="J70" s="36" t="str">
        <f t="shared" ca="1" si="142"/>
        <v/>
      </c>
      <c r="K70" s="36" t="str">
        <f t="shared" ca="1" si="143"/>
        <v/>
      </c>
      <c r="L70" s="36" t="str">
        <f t="shared" ca="1" si="144"/>
        <v/>
      </c>
      <c r="M70" s="36" t="str">
        <f t="shared" ca="1" si="145"/>
        <v/>
      </c>
      <c r="N70" s="37" t="str">
        <f t="shared" ca="1" si="146"/>
        <v/>
      </c>
    </row>
    <row r="71" spans="2:14">
      <c r="B71" s="49" t="s">
        <v>105</v>
      </c>
      <c r="C71" s="36"/>
      <c r="D71" s="36"/>
      <c r="E71" s="36"/>
      <c r="F71" s="36"/>
      <c r="G71" s="36"/>
      <c r="H71" s="36"/>
      <c r="I71" s="36"/>
      <c r="J71" s="36"/>
      <c r="K71" s="36"/>
      <c r="L71" s="36"/>
      <c r="M71" s="36"/>
      <c r="N71" s="37"/>
    </row>
    <row r="72" spans="2:14">
      <c r="B72" s="46">
        <v>2.0699999999999998</v>
      </c>
      <c r="C72" s="47" t="str">
        <f ca="1">IF(ReferenceSheet!G54="","x",ReferenceSheet!G54)</f>
        <v>x</v>
      </c>
      <c r="D72" s="36" t="str">
        <f t="shared" ca="1" si="136"/>
        <v/>
      </c>
      <c r="E72" s="36" t="str">
        <f t="shared" ref="E72" ca="1" si="147">IF(C72="x","",IF(C72="n/a",".",IF(AND(C72&gt;=10%,C72&lt;=59%),"..",IF(AND(C72&gt;=60%,C72&lt;=99%),"…",IF(C72=100%,"….","")))))</f>
        <v/>
      </c>
      <c r="F72" s="36" t="str">
        <f t="shared" ref="F72" ca="1" si="148">IF(C72="x","",IF(C72="n/a",".",IF(AND(C72&gt;=20%,C72&lt;=59%),"..",IF(AND(C72&gt;=60%,C72&lt;=99%),"…",IF(C72=100%,"….","")))))</f>
        <v/>
      </c>
      <c r="G72" s="36" t="str">
        <f t="shared" ref="G72" ca="1" si="149">IF(C72="x","",IF(C72="n/a",".",IF(AND(C72&gt;=30%,C72&lt;=59%),"..",IF(AND(C72&gt;=60%,C72&lt;=99%),"…",IF(C72=100%,"….","")))))</f>
        <v/>
      </c>
      <c r="H72" s="36" t="str">
        <f t="shared" ref="H72" ca="1" si="150">IF(C72="x","",IF(C72="n/a",".",IF(AND(C72&gt;=40%,C72&lt;=59%),"..",IF(AND(C72&gt;=60%,C72&lt;=99%),"…",IF(C72=100%,"….","")))))</f>
        <v/>
      </c>
      <c r="I72" s="36" t="str">
        <f t="shared" ref="I72" ca="1" si="151">IF(C72="x","",IF(C72="n/a",".",IF(AND(C72&gt;=50%,C72&lt;=59%),"..",IF(AND(C72&gt;=60%,C72&lt;=99%),"…",IF(C72=100%,"….","")))))</f>
        <v/>
      </c>
      <c r="J72" s="36" t="str">
        <f t="shared" ref="J72" ca="1" si="152">IF(C72="x","",IF(C72="n/a",".",IF(AND(C72&gt;=60%,C72&lt;=99%),"…",IF(C72=100%,"….",""))))</f>
        <v/>
      </c>
      <c r="K72" s="36" t="str">
        <f t="shared" ref="K72" ca="1" si="153">IF(C72="x","",IF(C72="n/a",".",IF(AND(C72&gt;=70%,C72&lt;=99%),"…",IF(C72=100%,"….",""))))</f>
        <v/>
      </c>
      <c r="L72" s="36" t="str">
        <f t="shared" ref="L72" ca="1" si="154">IF(C72="x","",IF(C72="n/a",".",IF(AND(C72&gt;=80%,C72&lt;=99%),"…",IF(C72=100%,"….",""))))</f>
        <v/>
      </c>
      <c r="M72" s="36" t="str">
        <f t="shared" ref="M72" ca="1" si="155">IF(C72="x","",IF(C72="n/a",".",IF(AND(C72&gt;=90%,C72&lt;=99%),"…",IF(C72=100%,"….",""))))</f>
        <v/>
      </c>
      <c r="N72" s="37" t="str">
        <f t="shared" ref="N72" ca="1" si="156">IF(C72="x","",IF(C72="n/a",".",IF(C72=100%,"….","")))</f>
        <v/>
      </c>
    </row>
    <row r="73" spans="2:14">
      <c r="B73" s="49" t="s">
        <v>254</v>
      </c>
      <c r="C73" s="36"/>
      <c r="D73" s="36"/>
      <c r="E73" s="36"/>
      <c r="F73" s="36"/>
      <c r="G73" s="36"/>
      <c r="H73" s="36"/>
      <c r="I73" s="36"/>
      <c r="J73" s="36"/>
      <c r="K73" s="36"/>
      <c r="L73" s="36"/>
      <c r="M73" s="36"/>
      <c r="N73" s="37"/>
    </row>
    <row r="74" spans="2:14">
      <c r="B74" s="46">
        <v>2.08</v>
      </c>
      <c r="C74" s="47" t="str">
        <f ca="1">IF(ReferenceSheet!G56="","x",ReferenceSheet!G56)</f>
        <v>x</v>
      </c>
      <c r="D74" s="36" t="str">
        <f t="shared" ca="1" si="136"/>
        <v/>
      </c>
      <c r="E74" s="36" t="str">
        <f t="shared" ref="E74" ca="1" si="157">IF(C74="x","",IF(C74="n/a",".",IF(AND(C74&gt;=10%,C74&lt;=59%),"..",IF(AND(C74&gt;=60%,C74&lt;=99%),"…",IF(C74=100%,"….","")))))</f>
        <v/>
      </c>
      <c r="F74" s="36" t="str">
        <f t="shared" ref="F74" ca="1" si="158">IF(C74="x","",IF(C74="n/a",".",IF(AND(C74&gt;=20%,C74&lt;=59%),"..",IF(AND(C74&gt;=60%,C74&lt;=99%),"…",IF(C74=100%,"….","")))))</f>
        <v/>
      </c>
      <c r="G74" s="36" t="str">
        <f t="shared" ref="G74" ca="1" si="159">IF(C74="x","",IF(C74="n/a",".",IF(AND(C74&gt;=30%,C74&lt;=59%),"..",IF(AND(C74&gt;=60%,C74&lt;=99%),"…",IF(C74=100%,"….","")))))</f>
        <v/>
      </c>
      <c r="H74" s="36" t="str">
        <f t="shared" ref="H74" ca="1" si="160">IF(C74="x","",IF(C74="n/a",".",IF(AND(C74&gt;=40%,C74&lt;=59%),"..",IF(AND(C74&gt;=60%,C74&lt;=99%),"…",IF(C74=100%,"….","")))))</f>
        <v/>
      </c>
      <c r="I74" s="36" t="str">
        <f t="shared" ref="I74" ca="1" si="161">IF(C74="x","",IF(C74="n/a",".",IF(AND(C74&gt;=50%,C74&lt;=59%),"..",IF(AND(C74&gt;=60%,C74&lt;=99%),"…",IF(C74=100%,"….","")))))</f>
        <v/>
      </c>
      <c r="J74" s="36" t="str">
        <f t="shared" ref="J74" ca="1" si="162">IF(C74="x","",IF(C74="n/a",".",IF(AND(C74&gt;=60%,C74&lt;=99%),"…",IF(C74=100%,"….",""))))</f>
        <v/>
      </c>
      <c r="K74" s="36" t="str">
        <f t="shared" ref="K74" ca="1" si="163">IF(C74="x","",IF(C74="n/a",".",IF(AND(C74&gt;=70%,C74&lt;=99%),"…",IF(C74=100%,"….",""))))</f>
        <v/>
      </c>
      <c r="L74" s="36" t="str">
        <f t="shared" ref="L74" ca="1" si="164">IF(C74="x","",IF(C74="n/a",".",IF(AND(C74&gt;=80%,C74&lt;=99%),"…",IF(C74=100%,"….",""))))</f>
        <v/>
      </c>
      <c r="M74" s="36" t="str">
        <f t="shared" ref="M74" ca="1" si="165">IF(C74="x","",IF(C74="n/a",".",IF(AND(C74&gt;=90%,C74&lt;=99%),"…",IF(C74=100%,"….",""))))</f>
        <v/>
      </c>
      <c r="N74" s="37" t="str">
        <f t="shared" ref="N74" ca="1" si="166">IF(C74="x","",IF(C74="n/a",".",IF(C74=100%,"….","")))</f>
        <v/>
      </c>
    </row>
    <row r="75" spans="2:14">
      <c r="B75" s="50" t="s">
        <v>85</v>
      </c>
      <c r="C75" s="51"/>
      <c r="D75" s="51"/>
      <c r="E75" s="51"/>
      <c r="F75" s="51"/>
      <c r="G75" s="51"/>
      <c r="H75" s="51"/>
      <c r="I75" s="51"/>
      <c r="J75" s="51"/>
      <c r="K75" s="51"/>
      <c r="L75" s="51"/>
      <c r="M75" s="51"/>
      <c r="N75" s="52"/>
    </row>
    <row r="76" spans="2:14">
      <c r="B76" s="49" t="s">
        <v>110</v>
      </c>
      <c r="C76" s="36"/>
      <c r="D76" s="36"/>
      <c r="E76" s="36"/>
      <c r="F76" s="36"/>
      <c r="G76" s="36"/>
      <c r="H76" s="36"/>
      <c r="I76" s="36"/>
      <c r="J76" s="36"/>
      <c r="K76" s="36"/>
      <c r="L76" s="36"/>
      <c r="M76" s="36"/>
      <c r="N76" s="37"/>
    </row>
    <row r="77" spans="2:14">
      <c r="B77" s="46">
        <v>2.09</v>
      </c>
      <c r="C77" s="47" t="str">
        <f ca="1">IF(ReferenceSheet!G59="","x",ReferenceSheet!G59)</f>
        <v>x</v>
      </c>
      <c r="D77" s="36" t="str">
        <f t="shared" ref="D77:D81" ca="1" si="167">IF(C77="x","",IF(C77="n/a",".",IF(AND(C77&gt;=0%,C77&lt;=59%),"..",IF(AND(C77&gt;=60%,C77&lt;=99%),"…",IF(C77=100%,"….","")))))</f>
        <v/>
      </c>
      <c r="E77" s="36" t="str">
        <f t="shared" ref="E77:E79" ca="1" si="168">IF(C77="x","",IF(C77="n/a",".",IF(AND(C77&gt;=10%,C77&lt;=59%),"..",IF(AND(C77&gt;=60%,C77&lt;=99%),"…",IF(C77=100%,"….","")))))</f>
        <v/>
      </c>
      <c r="F77" s="36" t="str">
        <f t="shared" ref="F77:F79" ca="1" si="169">IF(C77="x","",IF(C77="n/a",".",IF(AND(C77&gt;=20%,C77&lt;=59%),"..",IF(AND(C77&gt;=60%,C77&lt;=99%),"…",IF(C77=100%,"….","")))))</f>
        <v/>
      </c>
      <c r="G77" s="36" t="str">
        <f t="shared" ref="G77:G79" ca="1" si="170">IF(C77="x","",IF(C77="n/a",".",IF(AND(C77&gt;=30%,C77&lt;=59%),"..",IF(AND(C77&gt;=60%,C77&lt;=99%),"…",IF(C77=100%,"….","")))))</f>
        <v/>
      </c>
      <c r="H77" s="36" t="str">
        <f t="shared" ref="H77:H79" ca="1" si="171">IF(C77="x","",IF(C77="n/a",".",IF(AND(C77&gt;=40%,C77&lt;=59%),"..",IF(AND(C77&gt;=60%,C77&lt;=99%),"…",IF(C77=100%,"….","")))))</f>
        <v/>
      </c>
      <c r="I77" s="36" t="str">
        <f t="shared" ref="I77:I79" ca="1" si="172">IF(C77="x","",IF(C77="n/a",".",IF(AND(C77&gt;=50%,C77&lt;=59%),"..",IF(AND(C77&gt;=60%,C77&lt;=99%),"…",IF(C77=100%,"….","")))))</f>
        <v/>
      </c>
      <c r="J77" s="36" t="str">
        <f t="shared" ref="J77:J79" ca="1" si="173">IF(C77="x","",IF(C77="n/a",".",IF(AND(C77&gt;=60%,C77&lt;=99%),"…",IF(C77=100%,"….",""))))</f>
        <v/>
      </c>
      <c r="K77" s="36" t="str">
        <f t="shared" ref="K77:K79" ca="1" si="174">IF(C77="x","",IF(C77="n/a",".",IF(AND(C77&gt;=70%,C77&lt;=99%),"…",IF(C77=100%,"….",""))))</f>
        <v/>
      </c>
      <c r="L77" s="36" t="str">
        <f t="shared" ref="L77:L79" ca="1" si="175">IF(C77="x","",IF(C77="n/a",".",IF(AND(C77&gt;=80%,C77&lt;=99%),"…",IF(C77=100%,"….",""))))</f>
        <v/>
      </c>
      <c r="M77" s="36" t="str">
        <f t="shared" ref="M77:M79" ca="1" si="176">IF(C77="x","",IF(C77="n/a",".",IF(AND(C77&gt;=90%,C77&lt;=99%),"…",IF(C77=100%,"….",""))))</f>
        <v/>
      </c>
      <c r="N77" s="37" t="str">
        <f t="shared" ref="N77:N79" ca="1" si="177">IF(C77="x","",IF(C77="n/a",".",IF(C77=100%,"….","")))</f>
        <v/>
      </c>
    </row>
    <row r="78" spans="2:14">
      <c r="B78" s="46" t="s">
        <v>248</v>
      </c>
      <c r="C78" s="47" t="str">
        <f ca="1">IF(ReferenceSheet!G60="","x",ReferenceSheet!G60)</f>
        <v>x</v>
      </c>
      <c r="D78" s="36" t="str">
        <f t="shared" ca="1" si="167"/>
        <v/>
      </c>
      <c r="E78" s="36" t="str">
        <f t="shared" ca="1" si="168"/>
        <v/>
      </c>
      <c r="F78" s="36" t="str">
        <f t="shared" ca="1" si="169"/>
        <v/>
      </c>
      <c r="G78" s="36" t="str">
        <f t="shared" ca="1" si="170"/>
        <v/>
      </c>
      <c r="H78" s="36" t="str">
        <f t="shared" ca="1" si="171"/>
        <v/>
      </c>
      <c r="I78" s="36" t="str">
        <f t="shared" ca="1" si="172"/>
        <v/>
      </c>
      <c r="J78" s="36" t="str">
        <f t="shared" ca="1" si="173"/>
        <v/>
      </c>
      <c r="K78" s="36" t="str">
        <f t="shared" ca="1" si="174"/>
        <v/>
      </c>
      <c r="L78" s="36" t="str">
        <f t="shared" ca="1" si="175"/>
        <v/>
      </c>
      <c r="M78" s="36" t="str">
        <f t="shared" ca="1" si="176"/>
        <v/>
      </c>
      <c r="N78" s="37" t="str">
        <f t="shared" ca="1" si="177"/>
        <v/>
      </c>
    </row>
    <row r="79" spans="2:14">
      <c r="B79" s="46">
        <v>2.11</v>
      </c>
      <c r="C79" s="47" t="str">
        <f ca="1">IF(ReferenceSheet!G61="","x",ReferenceSheet!G61)</f>
        <v>x</v>
      </c>
      <c r="D79" s="36" t="str">
        <f t="shared" ca="1" si="167"/>
        <v/>
      </c>
      <c r="E79" s="36" t="str">
        <f t="shared" ca="1" si="168"/>
        <v/>
      </c>
      <c r="F79" s="36" t="str">
        <f t="shared" ca="1" si="169"/>
        <v/>
      </c>
      <c r="G79" s="36" t="str">
        <f t="shared" ca="1" si="170"/>
        <v/>
      </c>
      <c r="H79" s="36" t="str">
        <f t="shared" ca="1" si="171"/>
        <v/>
      </c>
      <c r="I79" s="36" t="str">
        <f t="shared" ca="1" si="172"/>
        <v/>
      </c>
      <c r="J79" s="36" t="str">
        <f t="shared" ca="1" si="173"/>
        <v/>
      </c>
      <c r="K79" s="36" t="str">
        <f t="shared" ca="1" si="174"/>
        <v/>
      </c>
      <c r="L79" s="36" t="str">
        <f t="shared" ca="1" si="175"/>
        <v/>
      </c>
      <c r="M79" s="36" t="str">
        <f t="shared" ca="1" si="176"/>
        <v/>
      </c>
      <c r="N79" s="37" t="str">
        <f t="shared" ca="1" si="177"/>
        <v/>
      </c>
    </row>
    <row r="80" spans="2:14">
      <c r="B80" s="49" t="s">
        <v>118</v>
      </c>
      <c r="C80" s="36"/>
      <c r="D80" s="36"/>
      <c r="E80" s="36"/>
      <c r="F80" s="36"/>
      <c r="G80" s="36"/>
      <c r="H80" s="36"/>
      <c r="I80" s="36"/>
      <c r="J80" s="36"/>
      <c r="K80" s="36"/>
      <c r="L80" s="36"/>
      <c r="M80" s="36"/>
      <c r="N80" s="37"/>
    </row>
    <row r="81" spans="2:14">
      <c r="B81" s="46">
        <v>2.12</v>
      </c>
      <c r="C81" s="47" t="str">
        <f ca="1">IF(ReferenceSheet!G63="","x",ReferenceSheet!G63)</f>
        <v>x</v>
      </c>
      <c r="D81" s="36" t="str">
        <f t="shared" ca="1" si="167"/>
        <v/>
      </c>
      <c r="E81" s="36" t="str">
        <f t="shared" ref="E81" ca="1" si="178">IF(C81="x","",IF(C81="n/a",".",IF(AND(C81&gt;=10%,C81&lt;=59%),"..",IF(AND(C81&gt;=60%,C81&lt;=99%),"…",IF(C81=100%,"….","")))))</f>
        <v/>
      </c>
      <c r="F81" s="36" t="str">
        <f t="shared" ref="F81" ca="1" si="179">IF(C81="x","",IF(C81="n/a",".",IF(AND(C81&gt;=20%,C81&lt;=59%),"..",IF(AND(C81&gt;=60%,C81&lt;=99%),"…",IF(C81=100%,"….","")))))</f>
        <v/>
      </c>
      <c r="G81" s="36" t="str">
        <f t="shared" ref="G81" ca="1" si="180">IF(C81="x","",IF(C81="n/a",".",IF(AND(C81&gt;=30%,C81&lt;=59%),"..",IF(AND(C81&gt;=60%,C81&lt;=99%),"…",IF(C81=100%,"….","")))))</f>
        <v/>
      </c>
      <c r="H81" s="36" t="str">
        <f t="shared" ref="H81" ca="1" si="181">IF(C81="x","",IF(C81="n/a",".",IF(AND(C81&gt;=40%,C81&lt;=59%),"..",IF(AND(C81&gt;=60%,C81&lt;=99%),"…",IF(C81=100%,"….","")))))</f>
        <v/>
      </c>
      <c r="I81" s="36" t="str">
        <f t="shared" ref="I81" ca="1" si="182">IF(C81="x","",IF(C81="n/a",".",IF(AND(C81&gt;=50%,C81&lt;=59%),"..",IF(AND(C81&gt;=60%,C81&lt;=99%),"…",IF(C81=100%,"….","")))))</f>
        <v/>
      </c>
      <c r="J81" s="36" t="str">
        <f t="shared" ref="J81" ca="1" si="183">IF(C81="x","",IF(C81="n/a",".",IF(AND(C81&gt;=60%,C81&lt;=99%),"…",IF(C81=100%,"….",""))))</f>
        <v/>
      </c>
      <c r="K81" s="36" t="str">
        <f t="shared" ref="K81" ca="1" si="184">IF(C81="x","",IF(C81="n/a",".",IF(AND(C81&gt;=70%,C81&lt;=99%),"…",IF(C81=100%,"….",""))))</f>
        <v/>
      </c>
      <c r="L81" s="36" t="str">
        <f t="shared" ref="L81" ca="1" si="185">IF(C81="x","",IF(C81="n/a",".",IF(AND(C81&gt;=80%,C81&lt;=99%),"…",IF(C81=100%,"….",""))))</f>
        <v/>
      </c>
      <c r="M81" s="36" t="str">
        <f t="shared" ref="M81" ca="1" si="186">IF(C81="x","",IF(C81="n/a",".",IF(AND(C81&gt;=90%,C81&lt;=99%),"…",IF(C81=100%,"….",""))))</f>
        <v/>
      </c>
      <c r="N81" s="37" t="str">
        <f t="shared" ref="N81" ca="1" si="187">IF(C81="x","",IF(C81="n/a",".",IF(C81=100%,"….","")))</f>
        <v/>
      </c>
    </row>
    <row r="82" spans="2:14">
      <c r="B82" s="50" t="s">
        <v>117</v>
      </c>
      <c r="C82" s="51"/>
      <c r="D82" s="51"/>
      <c r="E82" s="51"/>
      <c r="F82" s="51"/>
      <c r="G82" s="51"/>
      <c r="H82" s="51"/>
      <c r="I82" s="51"/>
      <c r="J82" s="51"/>
      <c r="K82" s="51"/>
      <c r="L82" s="51"/>
      <c r="M82" s="51"/>
      <c r="N82" s="52"/>
    </row>
    <row r="83" spans="2:14">
      <c r="B83" s="49" t="s">
        <v>121</v>
      </c>
      <c r="C83" s="36"/>
      <c r="D83" s="36"/>
      <c r="E83" s="36"/>
      <c r="F83" s="36"/>
      <c r="G83" s="36"/>
      <c r="H83" s="36"/>
      <c r="I83" s="36"/>
      <c r="J83" s="36"/>
      <c r="K83" s="36"/>
      <c r="L83" s="36"/>
      <c r="M83" s="36"/>
      <c r="N83" s="37"/>
    </row>
    <row r="84" spans="2:14">
      <c r="B84" s="46">
        <v>2.13</v>
      </c>
      <c r="C84" s="47" t="str">
        <f ca="1">IF(ReferenceSheet!G66="","x",ReferenceSheet!G66)</f>
        <v>x</v>
      </c>
      <c r="D84" s="36" t="str">
        <f t="shared" ref="D84:D88" ca="1" si="188">IF(C84="x","",IF(C84="n/a",".",IF(AND(C84&gt;=0%,C84&lt;=59%),"..",IF(AND(C84&gt;=60%,C84&lt;=99%),"…",IF(C84=100%,"….","")))))</f>
        <v/>
      </c>
      <c r="E84" s="36" t="str">
        <f t="shared" ref="E84:E86" ca="1" si="189">IF(C84="x","",IF(C84="n/a",".",IF(AND(C84&gt;=10%,C84&lt;=59%),"..",IF(AND(C84&gt;=60%,C84&lt;=99%),"…",IF(C84=100%,"….","")))))</f>
        <v/>
      </c>
      <c r="F84" s="36" t="str">
        <f t="shared" ref="F84:F86" ca="1" si="190">IF(C84="x","",IF(C84="n/a",".",IF(AND(C84&gt;=20%,C84&lt;=59%),"..",IF(AND(C84&gt;=60%,C84&lt;=99%),"…",IF(C84=100%,"….","")))))</f>
        <v/>
      </c>
      <c r="G84" s="36" t="str">
        <f t="shared" ref="G84:G86" ca="1" si="191">IF(C84="x","",IF(C84="n/a",".",IF(AND(C84&gt;=30%,C84&lt;=59%),"..",IF(AND(C84&gt;=60%,C84&lt;=99%),"…",IF(C84=100%,"….","")))))</f>
        <v/>
      </c>
      <c r="H84" s="36" t="str">
        <f t="shared" ref="H84:H86" ca="1" si="192">IF(C84="x","",IF(C84="n/a",".",IF(AND(C84&gt;=40%,C84&lt;=59%),"..",IF(AND(C84&gt;=60%,C84&lt;=99%),"…",IF(C84=100%,"….","")))))</f>
        <v/>
      </c>
      <c r="I84" s="36" t="str">
        <f t="shared" ref="I84:I86" ca="1" si="193">IF(C84="x","",IF(C84="n/a",".",IF(AND(C84&gt;=50%,C84&lt;=59%),"..",IF(AND(C84&gt;=60%,C84&lt;=99%),"…",IF(C84=100%,"….","")))))</f>
        <v/>
      </c>
      <c r="J84" s="36" t="str">
        <f t="shared" ref="J84:J86" ca="1" si="194">IF(C84="x","",IF(C84="n/a",".",IF(AND(C84&gt;=60%,C84&lt;=99%),"…",IF(C84=100%,"….",""))))</f>
        <v/>
      </c>
      <c r="K84" s="36" t="str">
        <f t="shared" ref="K84:K86" ca="1" si="195">IF(C84="x","",IF(C84="n/a",".",IF(AND(C84&gt;=70%,C84&lt;=99%),"…",IF(C84=100%,"….",""))))</f>
        <v/>
      </c>
      <c r="L84" s="36" t="str">
        <f t="shared" ref="L84:L86" ca="1" si="196">IF(C84="x","",IF(C84="n/a",".",IF(AND(C84&gt;=80%,C84&lt;=99%),"…",IF(C84=100%,"….",""))))</f>
        <v/>
      </c>
      <c r="M84" s="36" t="str">
        <f t="shared" ref="M84:M86" ca="1" si="197">IF(C84="x","",IF(C84="n/a",".",IF(AND(C84&gt;=90%,C84&lt;=99%),"…",IF(C84=100%,"….",""))))</f>
        <v/>
      </c>
      <c r="N84" s="37" t="str">
        <f t="shared" ref="N84:N86" ca="1" si="198">IF(C84="x","",IF(C84="n/a",".",IF(C84=100%,"….","")))</f>
        <v/>
      </c>
    </row>
    <row r="85" spans="2:14">
      <c r="B85" s="46">
        <v>2.14</v>
      </c>
      <c r="C85" s="47" t="str">
        <f ca="1">IF(ReferenceSheet!G67="","x",ReferenceSheet!G67)</f>
        <v>x</v>
      </c>
      <c r="D85" s="36" t="str">
        <f t="shared" ca="1" si="188"/>
        <v/>
      </c>
      <c r="E85" s="36" t="str">
        <f t="shared" ca="1" si="189"/>
        <v/>
      </c>
      <c r="F85" s="36" t="str">
        <f t="shared" ca="1" si="190"/>
        <v/>
      </c>
      <c r="G85" s="36" t="str">
        <f t="shared" ca="1" si="191"/>
        <v/>
      </c>
      <c r="H85" s="36" t="str">
        <f t="shared" ca="1" si="192"/>
        <v/>
      </c>
      <c r="I85" s="36" t="str">
        <f t="shared" ca="1" si="193"/>
        <v/>
      </c>
      <c r="J85" s="36" t="str">
        <f t="shared" ca="1" si="194"/>
        <v/>
      </c>
      <c r="K85" s="36" t="str">
        <f t="shared" ca="1" si="195"/>
        <v/>
      </c>
      <c r="L85" s="36" t="str">
        <f t="shared" ca="1" si="196"/>
        <v/>
      </c>
      <c r="M85" s="36" t="str">
        <f t="shared" ca="1" si="197"/>
        <v/>
      </c>
      <c r="N85" s="37" t="str">
        <f t="shared" ca="1" si="198"/>
        <v/>
      </c>
    </row>
    <row r="86" spans="2:14">
      <c r="B86" s="46">
        <v>2.15</v>
      </c>
      <c r="C86" s="47" t="str">
        <f ca="1">IF(ReferenceSheet!G68="","x",ReferenceSheet!G68)</f>
        <v>x</v>
      </c>
      <c r="D86" s="36" t="str">
        <f t="shared" ca="1" si="188"/>
        <v/>
      </c>
      <c r="E86" s="36" t="str">
        <f t="shared" ca="1" si="189"/>
        <v/>
      </c>
      <c r="F86" s="36" t="str">
        <f t="shared" ca="1" si="190"/>
        <v/>
      </c>
      <c r="G86" s="36" t="str">
        <f t="shared" ca="1" si="191"/>
        <v/>
      </c>
      <c r="H86" s="36" t="str">
        <f t="shared" ca="1" si="192"/>
        <v/>
      </c>
      <c r="I86" s="36" t="str">
        <f t="shared" ca="1" si="193"/>
        <v/>
      </c>
      <c r="J86" s="36" t="str">
        <f t="shared" ca="1" si="194"/>
        <v/>
      </c>
      <c r="K86" s="36" t="str">
        <f t="shared" ca="1" si="195"/>
        <v/>
      </c>
      <c r="L86" s="36" t="str">
        <f t="shared" ca="1" si="196"/>
        <v/>
      </c>
      <c r="M86" s="36" t="str">
        <f t="shared" ca="1" si="197"/>
        <v/>
      </c>
      <c r="N86" s="37" t="str">
        <f t="shared" ca="1" si="198"/>
        <v/>
      </c>
    </row>
    <row r="87" spans="2:14">
      <c r="B87" s="49" t="s">
        <v>128</v>
      </c>
      <c r="C87" s="36"/>
      <c r="D87" s="36"/>
      <c r="E87" s="36"/>
      <c r="F87" s="36"/>
      <c r="G87" s="36"/>
      <c r="H87" s="36"/>
      <c r="I87" s="36"/>
      <c r="J87" s="36"/>
      <c r="K87" s="36"/>
      <c r="L87" s="36"/>
      <c r="M87" s="36"/>
      <c r="N87" s="37"/>
    </row>
    <row r="88" spans="2:14">
      <c r="B88" s="96">
        <v>2.16</v>
      </c>
      <c r="C88" s="48" t="str">
        <f ca="1">IF(ReferenceSheet!G70="","x",ReferenceSheet!G70)</f>
        <v>x</v>
      </c>
      <c r="D88" s="139" t="str">
        <f t="shared" ca="1" si="188"/>
        <v/>
      </c>
      <c r="E88" s="38" t="str">
        <f t="shared" ref="E88" ca="1" si="199">IF(C88="x","",IF(C88="n/a",".",IF(AND(C88&gt;=10%,C88&lt;=59%),"..",IF(AND(C88&gt;=60%,C88&lt;=99%),"…",IF(C88=100%,"….","")))))</f>
        <v/>
      </c>
      <c r="F88" s="38" t="str">
        <f t="shared" ref="F88" ca="1" si="200">IF(C88="x","",IF(C88="n/a",".",IF(AND(C88&gt;=20%,C88&lt;=59%),"..",IF(AND(C88&gt;=60%,C88&lt;=99%),"…",IF(C88=100%,"….","")))))</f>
        <v/>
      </c>
      <c r="G88" s="38" t="str">
        <f t="shared" ref="G88" ca="1" si="201">IF(C88="x","",IF(C88="n/a",".",IF(AND(C88&gt;=30%,C88&lt;=59%),"..",IF(AND(C88&gt;=60%,C88&lt;=99%),"…",IF(C88=100%,"….","")))))</f>
        <v/>
      </c>
      <c r="H88" s="38" t="str">
        <f t="shared" ref="H88" ca="1" si="202">IF(C88="x","",IF(C88="n/a",".",IF(AND(C88&gt;=40%,C88&lt;=59%),"..",IF(AND(C88&gt;=60%,C88&lt;=99%),"…",IF(C88=100%,"….","")))))</f>
        <v/>
      </c>
      <c r="I88" s="38" t="str">
        <f t="shared" ref="I88" ca="1" si="203">IF(C88="x","",IF(C88="n/a",".",IF(AND(C88&gt;=50%,C88&lt;=59%),"..",IF(AND(C88&gt;=60%,C88&lt;=99%),"…",IF(C88=100%,"….","")))))</f>
        <v/>
      </c>
      <c r="J88" s="38" t="str">
        <f t="shared" ref="J88" ca="1" si="204">IF(C88="x","",IF(C88="n/a",".",IF(AND(C88&gt;=60%,C88&lt;=99%),"…",IF(C88=100%,"….",""))))</f>
        <v/>
      </c>
      <c r="K88" s="38" t="str">
        <f t="shared" ref="K88" ca="1" si="205">IF(C88="x","",IF(C88="n/a",".",IF(AND(C88&gt;=70%,C88&lt;=99%),"…",IF(C88=100%,"….",""))))</f>
        <v/>
      </c>
      <c r="L88" s="38" t="str">
        <f t="shared" ref="L88" ca="1" si="206">IF(C88="x","",IF(C88="n/a",".",IF(AND(C88&gt;=80%,C88&lt;=99%),"…",IF(C88=100%,"….",""))))</f>
        <v/>
      </c>
      <c r="M88" s="38" t="str">
        <f t="shared" ref="M88" ca="1" si="207">IF(C88="x","",IF(C88="n/a",".",IF(AND(C88&gt;=90%,C88&lt;=99%),"…",IF(C88=100%,"….",""))))</f>
        <v/>
      </c>
      <c r="N88" s="39" t="str">
        <f t="shared" ref="N88" ca="1" si="208">IF(C88="x","",IF(C88="n/a",".",IF(C88=100%,"….","")))</f>
        <v/>
      </c>
    </row>
    <row r="90" spans="2:14">
      <c r="B90" s="53" t="s">
        <v>83</v>
      </c>
      <c r="C90" s="54"/>
      <c r="D90" s="54"/>
      <c r="E90" s="54"/>
      <c r="F90" s="54"/>
      <c r="G90" s="54"/>
      <c r="H90" s="54"/>
      <c r="I90" s="54"/>
      <c r="J90" s="54"/>
      <c r="K90" s="54"/>
      <c r="L90" s="54"/>
      <c r="M90" s="54"/>
      <c r="N90" s="54"/>
    </row>
    <row r="91" spans="2:14">
      <c r="B91" s="55" t="s">
        <v>258</v>
      </c>
      <c r="C91" s="54"/>
      <c r="D91" s="54"/>
      <c r="E91" s="54"/>
      <c r="F91" s="54"/>
      <c r="G91" s="54">
        <f ca="1">COUNTIF(C65:C88,1)</f>
        <v>0</v>
      </c>
      <c r="H91" s="63" t="str">
        <f ca="1">IFERROR(G91/G94,"")</f>
        <v/>
      </c>
      <c r="I91" s="54"/>
      <c r="J91" s="54"/>
      <c r="K91" s="54"/>
      <c r="L91" s="54"/>
      <c r="M91" s="54"/>
      <c r="N91" s="54"/>
    </row>
    <row r="92" spans="2:14">
      <c r="B92" s="55" t="s">
        <v>259</v>
      </c>
      <c r="C92" s="54"/>
      <c r="D92" s="54"/>
      <c r="E92" s="54"/>
      <c r="F92" s="54"/>
      <c r="G92" s="54">
        <f ca="1">COUNTIFS(C65:C88,"&lt;&gt;",C65:C88,"&lt;&gt;n/a",C65:C88,"&lt;&gt;x",C65:C88,"&lt;&gt;1")</f>
        <v>0</v>
      </c>
      <c r="H92" s="63" t="str">
        <f ca="1">IFERROR(G92/G94,"")</f>
        <v/>
      </c>
      <c r="I92" s="54"/>
      <c r="J92" s="54"/>
      <c r="K92" s="54"/>
      <c r="L92" s="54"/>
      <c r="M92" s="54"/>
      <c r="N92" s="54"/>
    </row>
    <row r="93" spans="2:14">
      <c r="B93" s="55" t="s">
        <v>260</v>
      </c>
      <c r="C93" s="54"/>
      <c r="D93" s="54"/>
      <c r="E93" s="54"/>
      <c r="F93" s="54"/>
      <c r="G93" s="66">
        <f ca="1">COUNTIF(C65:C88,"n/a")</f>
        <v>0</v>
      </c>
      <c r="H93" s="63" t="str">
        <f ca="1">IFERROR(G93/G94,"")</f>
        <v/>
      </c>
      <c r="I93" s="54"/>
      <c r="J93" s="54"/>
      <c r="K93" s="54"/>
      <c r="L93" s="54"/>
      <c r="M93" s="54"/>
      <c r="N93" s="54"/>
    </row>
    <row r="94" spans="2:14">
      <c r="B94" s="55" t="s">
        <v>261</v>
      </c>
      <c r="C94" s="54"/>
      <c r="D94" s="54"/>
      <c r="E94" s="54"/>
      <c r="F94" s="54"/>
      <c r="G94" s="54">
        <f ca="1">SUM(G91:G93)</f>
        <v>0</v>
      </c>
      <c r="H94" s="69" t="str">
        <f ca="1">IF(OR(G94=0,G94=16),"","NOTE: Total should be equal to 16, please review actions")</f>
        <v/>
      </c>
      <c r="I94" s="54"/>
      <c r="J94" s="54"/>
      <c r="K94" s="54"/>
      <c r="L94" s="54"/>
      <c r="M94" s="54"/>
      <c r="N94" s="54"/>
    </row>
    <row r="96" spans="2:14">
      <c r="B96" s="12" t="s">
        <v>255</v>
      </c>
      <c r="F96" s="153" t="str">
        <f>F1</f>
        <v>Enter the name of service provider here (organisation name)</v>
      </c>
      <c r="G96" s="153"/>
      <c r="H96" s="153"/>
      <c r="I96" s="153"/>
      <c r="J96" s="153"/>
      <c r="K96" s="153"/>
      <c r="L96" s="153"/>
      <c r="M96" s="153"/>
      <c r="N96" s="153"/>
    </row>
    <row r="97" spans="2:14" ht="30" customHeight="1">
      <c r="B97" s="154" t="s">
        <v>82</v>
      </c>
      <c r="C97" s="154"/>
      <c r="D97" s="154"/>
      <c r="E97" s="154"/>
      <c r="F97" s="154"/>
      <c r="G97" s="154"/>
      <c r="H97" s="154"/>
      <c r="I97" s="154"/>
      <c r="J97" s="154"/>
      <c r="K97" s="154"/>
      <c r="L97" s="154"/>
      <c r="M97" s="154"/>
      <c r="N97" s="154"/>
    </row>
    <row r="99" spans="2:14">
      <c r="B99" s="149" t="s">
        <v>238</v>
      </c>
      <c r="C99" s="150" t="s">
        <v>256</v>
      </c>
      <c r="D99" s="151" t="s">
        <v>257</v>
      </c>
      <c r="E99" s="151"/>
      <c r="F99" s="151"/>
      <c r="G99" s="151"/>
      <c r="H99" s="151"/>
      <c r="I99" s="151"/>
      <c r="J99" s="151"/>
      <c r="K99" s="151"/>
      <c r="L99" s="151"/>
      <c r="M99" s="151"/>
      <c r="N99" s="27" t="s">
        <v>247</v>
      </c>
    </row>
    <row r="100" spans="2:14">
      <c r="B100" s="149"/>
      <c r="C100" s="150"/>
      <c r="D100" s="28">
        <v>0</v>
      </c>
      <c r="E100" s="28">
        <v>0.1</v>
      </c>
      <c r="F100" s="28">
        <v>0.2</v>
      </c>
      <c r="G100" s="28">
        <v>0.3</v>
      </c>
      <c r="H100" s="28">
        <v>0.4</v>
      </c>
      <c r="I100" s="28">
        <v>0.5</v>
      </c>
      <c r="J100" s="28">
        <v>0.6</v>
      </c>
      <c r="K100" s="28">
        <v>0.7</v>
      </c>
      <c r="L100" s="28">
        <v>0.8</v>
      </c>
      <c r="M100" s="28">
        <v>0.9</v>
      </c>
      <c r="N100" s="28">
        <v>1</v>
      </c>
    </row>
    <row r="101" spans="2:14" ht="18.75">
      <c r="B101" s="29" t="s">
        <v>262</v>
      </c>
      <c r="C101" s="30"/>
      <c r="D101" s="30"/>
      <c r="E101" s="30"/>
      <c r="F101" s="30"/>
      <c r="G101" s="30"/>
      <c r="H101" s="30"/>
      <c r="I101" s="30"/>
      <c r="J101" s="30"/>
      <c r="K101" s="30"/>
      <c r="L101" s="30"/>
      <c r="M101" s="30"/>
      <c r="N101" s="31"/>
    </row>
    <row r="102" spans="2:14">
      <c r="B102" s="56" t="s">
        <v>86</v>
      </c>
      <c r="C102" s="57"/>
      <c r="D102" s="57"/>
      <c r="E102" s="57"/>
      <c r="F102" s="57"/>
      <c r="G102" s="57"/>
      <c r="H102" s="57"/>
      <c r="I102" s="57"/>
      <c r="J102" s="57"/>
      <c r="K102" s="57"/>
      <c r="L102" s="57"/>
      <c r="M102" s="57"/>
      <c r="N102" s="58"/>
    </row>
    <row r="103" spans="2:14">
      <c r="B103" s="49" t="s">
        <v>131</v>
      </c>
      <c r="C103" s="36"/>
      <c r="D103" s="36"/>
      <c r="E103" s="36"/>
      <c r="F103" s="36"/>
      <c r="G103" s="36"/>
      <c r="H103" s="36"/>
      <c r="I103" s="36"/>
      <c r="J103" s="36"/>
      <c r="K103" s="36"/>
      <c r="L103" s="36"/>
      <c r="M103" s="36"/>
      <c r="N103" s="37"/>
    </row>
    <row r="104" spans="2:14">
      <c r="B104" s="46">
        <v>3.01</v>
      </c>
      <c r="C104" s="47" t="str">
        <f ca="1">IF(ReferenceSheet!G73="","x",ReferenceSheet!G73)</f>
        <v>x</v>
      </c>
      <c r="D104" s="36" t="str">
        <f t="shared" ref="D104:D109" ca="1" si="209">IF(C104="x","",IF(C104="n/a",".",IF(AND(C104&gt;=0%,C104&lt;=59%),"..",IF(AND(C104&gt;=60%,C104&lt;=99%),"…",IF(C104=100%,"….","")))))</f>
        <v/>
      </c>
      <c r="E104" s="36" t="str">
        <f t="shared" ref="E104:E107" ca="1" si="210">IF(C104="x","",IF(C104="n/a",".",IF(AND(C104&gt;=10%,C104&lt;=59%),"..",IF(AND(C104&gt;=60%,C104&lt;=99%),"…",IF(C104=100%,"….","")))))</f>
        <v/>
      </c>
      <c r="F104" s="36" t="str">
        <f t="shared" ref="F104:F107" ca="1" si="211">IF(C104="x","",IF(C104="n/a",".",IF(AND(C104&gt;=20%,C104&lt;=59%),"..",IF(AND(C104&gt;=60%,C104&lt;=99%),"…",IF(C104=100%,"….","")))))</f>
        <v/>
      </c>
      <c r="G104" s="36" t="str">
        <f t="shared" ref="G104:G107" ca="1" si="212">IF(C104="x","",IF(C104="n/a",".",IF(AND(C104&gt;=30%,C104&lt;=59%),"..",IF(AND(C104&gt;=60%,C104&lt;=99%),"…",IF(C104=100%,"….","")))))</f>
        <v/>
      </c>
      <c r="H104" s="36" t="str">
        <f t="shared" ref="H104:H107" ca="1" si="213">IF(C104="x","",IF(C104="n/a",".",IF(AND(C104&gt;=40%,C104&lt;=59%),"..",IF(AND(C104&gt;=60%,C104&lt;=99%),"…",IF(C104=100%,"….","")))))</f>
        <v/>
      </c>
      <c r="I104" s="36" t="str">
        <f t="shared" ref="I104:I107" ca="1" si="214">IF(C104="x","",IF(C104="n/a",".",IF(AND(C104&gt;=50%,C104&lt;=59%),"..",IF(AND(C104&gt;=60%,C104&lt;=99%),"…",IF(C104=100%,"….","")))))</f>
        <v/>
      </c>
      <c r="J104" s="36" t="str">
        <f t="shared" ref="J104:J107" ca="1" si="215">IF(C104="x","",IF(C104="n/a",".",IF(AND(C104&gt;=60%,C104&lt;=99%),"…",IF(C104=100%,"….",""))))</f>
        <v/>
      </c>
      <c r="K104" s="36" t="str">
        <f t="shared" ref="K104:K107" ca="1" si="216">IF(C104="x","",IF(C104="n/a",".",IF(AND(C104&gt;=70%,C104&lt;=99%),"…",IF(C104=100%,"….",""))))</f>
        <v/>
      </c>
      <c r="L104" s="36" t="str">
        <f t="shared" ref="L104:L107" ca="1" si="217">IF(C104="x","",IF(C104="n/a",".",IF(AND(C104&gt;=80%,C104&lt;=99%),"…",IF(C104=100%,"….",""))))</f>
        <v/>
      </c>
      <c r="M104" s="36" t="str">
        <f t="shared" ref="M104:M107" ca="1" si="218">IF(C104="x","",IF(C104="n/a",".",IF(AND(C104&gt;=90%,C104&lt;=99%),"…",IF(C104=100%,"….",""))))</f>
        <v/>
      </c>
      <c r="N104" s="37" t="str">
        <f t="shared" ref="N104:N107" ca="1" si="219">IF(C104="x","",IF(C104="n/a",".",IF(C104=100%,"….","")))</f>
        <v/>
      </c>
    </row>
    <row r="105" spans="2:14">
      <c r="B105" s="46">
        <v>3.02</v>
      </c>
      <c r="C105" s="47" t="str">
        <f ca="1">IF(ReferenceSheet!G74="","x",ReferenceSheet!G74)</f>
        <v>x</v>
      </c>
      <c r="D105" s="36" t="str">
        <f t="shared" ca="1" si="209"/>
        <v/>
      </c>
      <c r="E105" s="36" t="str">
        <f t="shared" ca="1" si="210"/>
        <v/>
      </c>
      <c r="F105" s="36" t="str">
        <f t="shared" ca="1" si="211"/>
        <v/>
      </c>
      <c r="G105" s="36" t="str">
        <f t="shared" ca="1" si="212"/>
        <v/>
      </c>
      <c r="H105" s="36" t="str">
        <f t="shared" ca="1" si="213"/>
        <v/>
      </c>
      <c r="I105" s="36" t="str">
        <f t="shared" ca="1" si="214"/>
        <v/>
      </c>
      <c r="J105" s="36" t="str">
        <f t="shared" ca="1" si="215"/>
        <v/>
      </c>
      <c r="K105" s="36" t="str">
        <f t="shared" ca="1" si="216"/>
        <v/>
      </c>
      <c r="L105" s="36" t="str">
        <f t="shared" ca="1" si="217"/>
        <v/>
      </c>
      <c r="M105" s="36" t="str">
        <f t="shared" ca="1" si="218"/>
        <v/>
      </c>
      <c r="N105" s="37" t="str">
        <f t="shared" ca="1" si="219"/>
        <v/>
      </c>
    </row>
    <row r="106" spans="2:14">
      <c r="B106" s="46">
        <v>3.03</v>
      </c>
      <c r="C106" s="47" t="str">
        <f ca="1">IF(ReferenceSheet!G75="","x",ReferenceSheet!G75)</f>
        <v>x</v>
      </c>
      <c r="D106" s="36" t="str">
        <f t="shared" ca="1" si="209"/>
        <v/>
      </c>
      <c r="E106" s="36" t="str">
        <f t="shared" ca="1" si="210"/>
        <v/>
      </c>
      <c r="F106" s="36" t="str">
        <f t="shared" ca="1" si="211"/>
        <v/>
      </c>
      <c r="G106" s="36" t="str">
        <f t="shared" ca="1" si="212"/>
        <v/>
      </c>
      <c r="H106" s="36" t="str">
        <f t="shared" ca="1" si="213"/>
        <v/>
      </c>
      <c r="I106" s="36" t="str">
        <f t="shared" ca="1" si="214"/>
        <v/>
      </c>
      <c r="J106" s="36" t="str">
        <f t="shared" ca="1" si="215"/>
        <v/>
      </c>
      <c r="K106" s="36" t="str">
        <f t="shared" ca="1" si="216"/>
        <v/>
      </c>
      <c r="L106" s="36" t="str">
        <f t="shared" ca="1" si="217"/>
        <v/>
      </c>
      <c r="M106" s="36" t="str">
        <f t="shared" ca="1" si="218"/>
        <v/>
      </c>
      <c r="N106" s="37" t="str">
        <f t="shared" ca="1" si="219"/>
        <v/>
      </c>
    </row>
    <row r="107" spans="2:14">
      <c r="B107" s="46">
        <v>3.04</v>
      </c>
      <c r="C107" s="47" t="str">
        <f ca="1">IF(ReferenceSheet!G76="","x",ReferenceSheet!G76)</f>
        <v>x</v>
      </c>
      <c r="D107" s="36" t="str">
        <f t="shared" ca="1" si="209"/>
        <v/>
      </c>
      <c r="E107" s="36" t="str">
        <f t="shared" ca="1" si="210"/>
        <v/>
      </c>
      <c r="F107" s="36" t="str">
        <f t="shared" ca="1" si="211"/>
        <v/>
      </c>
      <c r="G107" s="36" t="str">
        <f t="shared" ca="1" si="212"/>
        <v/>
      </c>
      <c r="H107" s="36" t="str">
        <f t="shared" ca="1" si="213"/>
        <v/>
      </c>
      <c r="I107" s="36" t="str">
        <f t="shared" ca="1" si="214"/>
        <v/>
      </c>
      <c r="J107" s="36" t="str">
        <f t="shared" ca="1" si="215"/>
        <v/>
      </c>
      <c r="K107" s="36" t="str">
        <f t="shared" ca="1" si="216"/>
        <v/>
      </c>
      <c r="L107" s="36" t="str">
        <f t="shared" ca="1" si="217"/>
        <v/>
      </c>
      <c r="M107" s="36" t="str">
        <f t="shared" ca="1" si="218"/>
        <v/>
      </c>
      <c r="N107" s="37" t="str">
        <f t="shared" ca="1" si="219"/>
        <v/>
      </c>
    </row>
    <row r="108" spans="2:14">
      <c r="B108" s="49" t="s">
        <v>132</v>
      </c>
      <c r="C108" s="36"/>
      <c r="D108" s="36"/>
      <c r="E108" s="36"/>
      <c r="F108" s="36"/>
      <c r="G108" s="36"/>
      <c r="H108" s="36"/>
      <c r="I108" s="36"/>
      <c r="J108" s="36"/>
      <c r="K108" s="36"/>
      <c r="L108" s="36"/>
      <c r="M108" s="36"/>
      <c r="N108" s="37"/>
    </row>
    <row r="109" spans="2:14">
      <c r="B109" s="46">
        <v>3.05</v>
      </c>
      <c r="C109" s="47" t="str">
        <f ca="1">IF(ReferenceSheet!G78="","x",ReferenceSheet!G78)</f>
        <v>x</v>
      </c>
      <c r="D109" s="36" t="str">
        <f t="shared" ca="1" si="209"/>
        <v/>
      </c>
      <c r="E109" s="36" t="str">
        <f t="shared" ref="E109" ca="1" si="220">IF(C109="x","",IF(C109="n/a",".",IF(AND(C109&gt;=10%,C109&lt;=59%),"..",IF(AND(C109&gt;=60%,C109&lt;=99%),"…",IF(C109=100%,"….","")))))</f>
        <v/>
      </c>
      <c r="F109" s="36" t="str">
        <f t="shared" ref="F109" ca="1" si="221">IF(C109="x","",IF(C109="n/a",".",IF(AND(C109&gt;=20%,C109&lt;=59%),"..",IF(AND(C109&gt;=60%,C109&lt;=99%),"…",IF(C109=100%,"….","")))))</f>
        <v/>
      </c>
      <c r="G109" s="36" t="str">
        <f t="shared" ref="G109" ca="1" si="222">IF(C109="x","",IF(C109="n/a",".",IF(AND(C109&gt;=30%,C109&lt;=59%),"..",IF(AND(C109&gt;=60%,C109&lt;=99%),"…",IF(C109=100%,"….","")))))</f>
        <v/>
      </c>
      <c r="H109" s="36" t="str">
        <f t="shared" ref="H109" ca="1" si="223">IF(C109="x","",IF(C109="n/a",".",IF(AND(C109&gt;=40%,C109&lt;=59%),"..",IF(AND(C109&gt;=60%,C109&lt;=99%),"…",IF(C109=100%,"….","")))))</f>
        <v/>
      </c>
      <c r="I109" s="36" t="str">
        <f t="shared" ref="I109" ca="1" si="224">IF(C109="x","",IF(C109="n/a",".",IF(AND(C109&gt;=50%,C109&lt;=59%),"..",IF(AND(C109&gt;=60%,C109&lt;=99%),"…",IF(C109=100%,"….","")))))</f>
        <v/>
      </c>
      <c r="J109" s="36" t="str">
        <f t="shared" ref="J109" ca="1" si="225">IF(C109="x","",IF(C109="n/a",".",IF(AND(C109&gt;=60%,C109&lt;=99%),"…",IF(C109=100%,"….",""))))</f>
        <v/>
      </c>
      <c r="K109" s="36" t="str">
        <f t="shared" ref="K109" ca="1" si="226">IF(C109="x","",IF(C109="n/a",".",IF(AND(C109&gt;=70%,C109&lt;=99%),"…",IF(C109=100%,"….",""))))</f>
        <v/>
      </c>
      <c r="L109" s="36" t="str">
        <f t="shared" ref="L109" ca="1" si="227">IF(C109="x","",IF(C109="n/a",".",IF(AND(C109&gt;=80%,C109&lt;=99%),"…",IF(C109=100%,"….",""))))</f>
        <v/>
      </c>
      <c r="M109" s="36" t="str">
        <f t="shared" ref="M109" ca="1" si="228">IF(C109="x","",IF(C109="n/a",".",IF(AND(C109&gt;=90%,C109&lt;=99%),"…",IF(C109=100%,"….",""))))</f>
        <v/>
      </c>
      <c r="N109" s="37" t="str">
        <f t="shared" ref="N109" ca="1" si="229">IF(C109="x","",IF(C109="n/a",".",IF(C109=100%,"….","")))</f>
        <v/>
      </c>
    </row>
    <row r="110" spans="2:14">
      <c r="B110" s="56" t="s">
        <v>87</v>
      </c>
      <c r="C110" s="57"/>
      <c r="D110" s="57"/>
      <c r="E110" s="57"/>
      <c r="F110" s="57"/>
      <c r="G110" s="57"/>
      <c r="H110" s="57"/>
      <c r="I110" s="57"/>
      <c r="J110" s="57"/>
      <c r="K110" s="57"/>
      <c r="L110" s="57"/>
      <c r="M110" s="57"/>
      <c r="N110" s="58"/>
    </row>
    <row r="111" spans="2:14">
      <c r="B111" s="49" t="s">
        <v>133</v>
      </c>
      <c r="C111" s="36"/>
      <c r="D111" s="36"/>
      <c r="E111" s="36"/>
      <c r="F111" s="36"/>
      <c r="G111" s="36"/>
      <c r="H111" s="36"/>
      <c r="I111" s="36"/>
      <c r="J111" s="36"/>
      <c r="K111" s="36"/>
      <c r="L111" s="36"/>
      <c r="M111" s="36"/>
      <c r="N111" s="37"/>
    </row>
    <row r="112" spans="2:14">
      <c r="B112" s="46">
        <v>3.06</v>
      </c>
      <c r="C112" s="47" t="str">
        <f ca="1">IF(ReferenceSheet!G81="","x",ReferenceSheet!G81)</f>
        <v>x</v>
      </c>
      <c r="D112" s="36" t="str">
        <f t="shared" ref="D112:D122" ca="1" si="230">IF(C112="x","",IF(C112="n/a",".",IF(AND(C112&gt;=0%,C112&lt;=59%),"..",IF(AND(C112&gt;=60%,C112&lt;=99%),"…",IF(C112=100%,"….","")))))</f>
        <v/>
      </c>
      <c r="E112" s="36" t="str">
        <f t="shared" ref="E112:E114" ca="1" si="231">IF(C112="x","",IF(C112="n/a",".",IF(AND(C112&gt;=10%,C112&lt;=59%),"..",IF(AND(C112&gt;=60%,C112&lt;=99%),"…",IF(C112=100%,"….","")))))</f>
        <v/>
      </c>
      <c r="F112" s="36" t="str">
        <f t="shared" ref="F112:F114" ca="1" si="232">IF(C112="x","",IF(C112="n/a",".",IF(AND(C112&gt;=20%,C112&lt;=59%),"..",IF(AND(C112&gt;=60%,C112&lt;=99%),"…",IF(C112=100%,"….","")))))</f>
        <v/>
      </c>
      <c r="G112" s="36" t="str">
        <f t="shared" ref="G112:G114" ca="1" si="233">IF(C112="x","",IF(C112="n/a",".",IF(AND(C112&gt;=30%,C112&lt;=59%),"..",IF(AND(C112&gt;=60%,C112&lt;=99%),"…",IF(C112=100%,"….","")))))</f>
        <v/>
      </c>
      <c r="H112" s="36" t="str">
        <f t="shared" ref="H112:H114" ca="1" si="234">IF(C112="x","",IF(C112="n/a",".",IF(AND(C112&gt;=40%,C112&lt;=59%),"..",IF(AND(C112&gt;=60%,C112&lt;=99%),"…",IF(C112=100%,"….","")))))</f>
        <v/>
      </c>
      <c r="I112" s="36" t="str">
        <f t="shared" ref="I112:I114" ca="1" si="235">IF(C112="x","",IF(C112="n/a",".",IF(AND(C112&gt;=50%,C112&lt;=59%),"..",IF(AND(C112&gt;=60%,C112&lt;=99%),"…",IF(C112=100%,"….","")))))</f>
        <v/>
      </c>
      <c r="J112" s="36" t="str">
        <f t="shared" ref="J112:J114" ca="1" si="236">IF(C112="x","",IF(C112="n/a",".",IF(AND(C112&gt;=60%,C112&lt;=99%),"…",IF(C112=100%,"….",""))))</f>
        <v/>
      </c>
      <c r="K112" s="36" t="str">
        <f t="shared" ref="K112:K114" ca="1" si="237">IF(C112="x","",IF(C112="n/a",".",IF(AND(C112&gt;=70%,C112&lt;=99%),"…",IF(C112=100%,"….",""))))</f>
        <v/>
      </c>
      <c r="L112" s="36" t="str">
        <f t="shared" ref="L112:L114" ca="1" si="238">IF(C112="x","",IF(C112="n/a",".",IF(AND(C112&gt;=80%,C112&lt;=99%),"…",IF(C112=100%,"….",""))))</f>
        <v/>
      </c>
      <c r="M112" s="36" t="str">
        <f t="shared" ref="M112:M114" ca="1" si="239">IF(C112="x","",IF(C112="n/a",".",IF(AND(C112&gt;=90%,C112&lt;=99%),"…",IF(C112=100%,"….",""))))</f>
        <v/>
      </c>
      <c r="N112" s="37" t="str">
        <f t="shared" ref="N112:N114" ca="1" si="240">IF(C112="x","",IF(C112="n/a",".",IF(C112=100%,"….","")))</f>
        <v/>
      </c>
    </row>
    <row r="113" spans="2:14">
      <c r="B113" s="46">
        <v>3.07</v>
      </c>
      <c r="C113" s="47" t="str">
        <f ca="1">IF(ReferenceSheet!G82="","x",ReferenceSheet!G82)</f>
        <v>x</v>
      </c>
      <c r="D113" s="36" t="str">
        <f t="shared" ca="1" si="230"/>
        <v/>
      </c>
      <c r="E113" s="36" t="str">
        <f t="shared" ca="1" si="231"/>
        <v/>
      </c>
      <c r="F113" s="36" t="str">
        <f t="shared" ca="1" si="232"/>
        <v/>
      </c>
      <c r="G113" s="36" t="str">
        <f t="shared" ca="1" si="233"/>
        <v/>
      </c>
      <c r="H113" s="36" t="str">
        <f t="shared" ca="1" si="234"/>
        <v/>
      </c>
      <c r="I113" s="36" t="str">
        <f t="shared" ca="1" si="235"/>
        <v/>
      </c>
      <c r="J113" s="36" t="str">
        <f t="shared" ca="1" si="236"/>
        <v/>
      </c>
      <c r="K113" s="36" t="str">
        <f t="shared" ca="1" si="237"/>
        <v/>
      </c>
      <c r="L113" s="36" t="str">
        <f t="shared" ca="1" si="238"/>
        <v/>
      </c>
      <c r="M113" s="36" t="str">
        <f t="shared" ca="1" si="239"/>
        <v/>
      </c>
      <c r="N113" s="37" t="str">
        <f t="shared" ca="1" si="240"/>
        <v/>
      </c>
    </row>
    <row r="114" spans="2:14">
      <c r="B114" s="46">
        <v>3.08</v>
      </c>
      <c r="C114" s="47" t="str">
        <f ca="1">IF(ReferenceSheet!G83="","x",ReferenceSheet!G83)</f>
        <v>x</v>
      </c>
      <c r="D114" s="36" t="str">
        <f t="shared" ca="1" si="230"/>
        <v/>
      </c>
      <c r="E114" s="36" t="str">
        <f t="shared" ca="1" si="231"/>
        <v/>
      </c>
      <c r="F114" s="36" t="str">
        <f t="shared" ca="1" si="232"/>
        <v/>
      </c>
      <c r="G114" s="36" t="str">
        <f t="shared" ca="1" si="233"/>
        <v/>
      </c>
      <c r="H114" s="36" t="str">
        <f t="shared" ca="1" si="234"/>
        <v/>
      </c>
      <c r="I114" s="36" t="str">
        <f t="shared" ca="1" si="235"/>
        <v/>
      </c>
      <c r="J114" s="36" t="str">
        <f t="shared" ca="1" si="236"/>
        <v/>
      </c>
      <c r="K114" s="36" t="str">
        <f t="shared" ca="1" si="237"/>
        <v/>
      </c>
      <c r="L114" s="36" t="str">
        <f t="shared" ca="1" si="238"/>
        <v/>
      </c>
      <c r="M114" s="36" t="str">
        <f t="shared" ca="1" si="239"/>
        <v/>
      </c>
      <c r="N114" s="37" t="str">
        <f t="shared" ca="1" si="240"/>
        <v/>
      </c>
    </row>
    <row r="115" spans="2:14">
      <c r="B115" s="49" t="s">
        <v>134</v>
      </c>
      <c r="C115" s="36"/>
      <c r="D115" s="36"/>
      <c r="E115" s="36"/>
      <c r="F115" s="36"/>
      <c r="G115" s="36"/>
      <c r="H115" s="36"/>
      <c r="I115" s="36"/>
      <c r="J115" s="36"/>
      <c r="K115" s="36"/>
      <c r="L115" s="36"/>
      <c r="M115" s="36"/>
      <c r="N115" s="37"/>
    </row>
    <row r="116" spans="2:14">
      <c r="B116" s="46">
        <v>3.09</v>
      </c>
      <c r="C116" s="47" t="str">
        <f ca="1">IF(ReferenceSheet!G85="","x",ReferenceSheet!G85)</f>
        <v>x</v>
      </c>
      <c r="D116" s="36" t="str">
        <f t="shared" ca="1" si="230"/>
        <v/>
      </c>
      <c r="E116" s="36" t="str">
        <f t="shared" ref="E116" ca="1" si="241">IF(C116="x","",IF(C116="n/a",".",IF(AND(C116&gt;=10%,C116&lt;=59%),"..",IF(AND(C116&gt;=60%,C116&lt;=99%),"…",IF(C116=100%,"….","")))))</f>
        <v/>
      </c>
      <c r="F116" s="36" t="str">
        <f t="shared" ref="F116" ca="1" si="242">IF(C116="x","",IF(C116="n/a",".",IF(AND(C116&gt;=20%,C116&lt;=59%),"..",IF(AND(C116&gt;=60%,C116&lt;=99%),"…",IF(C116=100%,"….","")))))</f>
        <v/>
      </c>
      <c r="G116" s="36" t="str">
        <f t="shared" ref="G116" ca="1" si="243">IF(C116="x","",IF(C116="n/a",".",IF(AND(C116&gt;=30%,C116&lt;=59%),"..",IF(AND(C116&gt;=60%,C116&lt;=99%),"…",IF(C116=100%,"….","")))))</f>
        <v/>
      </c>
      <c r="H116" s="36" t="str">
        <f t="shared" ref="H116" ca="1" si="244">IF(C116="x","",IF(C116="n/a",".",IF(AND(C116&gt;=40%,C116&lt;=59%),"..",IF(AND(C116&gt;=60%,C116&lt;=99%),"…",IF(C116=100%,"….","")))))</f>
        <v/>
      </c>
      <c r="I116" s="36" t="str">
        <f t="shared" ref="I116" ca="1" si="245">IF(C116="x","",IF(C116="n/a",".",IF(AND(C116&gt;=50%,C116&lt;=59%),"..",IF(AND(C116&gt;=60%,C116&lt;=99%),"…",IF(C116=100%,"….","")))))</f>
        <v/>
      </c>
      <c r="J116" s="36" t="str">
        <f t="shared" ref="J116" ca="1" si="246">IF(C116="x","",IF(C116="n/a",".",IF(AND(C116&gt;=60%,C116&lt;=99%),"…",IF(C116=100%,"….",""))))</f>
        <v/>
      </c>
      <c r="K116" s="36" t="str">
        <f t="shared" ref="K116" ca="1" si="247">IF(C116="x","",IF(C116="n/a",".",IF(AND(C116&gt;=70%,C116&lt;=99%),"…",IF(C116=100%,"….",""))))</f>
        <v/>
      </c>
      <c r="L116" s="36" t="str">
        <f t="shared" ref="L116" ca="1" si="248">IF(C116="x","",IF(C116="n/a",".",IF(AND(C116&gt;=80%,C116&lt;=99%),"…",IF(C116=100%,"….",""))))</f>
        <v/>
      </c>
      <c r="M116" s="36" t="str">
        <f t="shared" ref="M116" ca="1" si="249">IF(C116="x","",IF(C116="n/a",".",IF(AND(C116&gt;=90%,C116&lt;=99%),"…",IF(C116=100%,"….",""))))</f>
        <v/>
      </c>
      <c r="N116" s="37" t="str">
        <f t="shared" ref="N116" ca="1" si="250">IF(C116="x","",IF(C116="n/a",".",IF(C116=100%,"….","")))</f>
        <v/>
      </c>
    </row>
    <row r="117" spans="2:14">
      <c r="B117" s="49" t="s">
        <v>135</v>
      </c>
      <c r="C117" s="36"/>
      <c r="D117" s="36"/>
      <c r="E117" s="36"/>
      <c r="F117" s="36"/>
      <c r="G117" s="36"/>
      <c r="H117" s="36"/>
      <c r="I117" s="36"/>
      <c r="J117" s="36"/>
      <c r="K117" s="36"/>
      <c r="L117" s="36"/>
      <c r="M117" s="36"/>
      <c r="N117" s="37"/>
    </row>
    <row r="118" spans="2:14">
      <c r="B118" s="46" t="s">
        <v>251</v>
      </c>
      <c r="C118" s="47" t="str">
        <f ca="1">IF(ReferenceSheet!G87="","x",ReferenceSheet!G87)</f>
        <v>x</v>
      </c>
      <c r="D118" s="36" t="str">
        <f t="shared" ca="1" si="230"/>
        <v/>
      </c>
      <c r="E118" s="36" t="str">
        <f t="shared" ref="E118" ca="1" si="251">IF(C118="x","",IF(C118="n/a",".",IF(AND(C118&gt;=10%,C118&lt;=59%),"..",IF(AND(C118&gt;=60%,C118&lt;=99%),"…",IF(C118=100%,"….","")))))</f>
        <v/>
      </c>
      <c r="F118" s="36" t="str">
        <f t="shared" ref="F118" ca="1" si="252">IF(C118="x","",IF(C118="n/a",".",IF(AND(C118&gt;=20%,C118&lt;=59%),"..",IF(AND(C118&gt;=60%,C118&lt;=99%),"…",IF(C118=100%,"….","")))))</f>
        <v/>
      </c>
      <c r="G118" s="36" t="str">
        <f t="shared" ref="G118" ca="1" si="253">IF(C118="x","",IF(C118="n/a",".",IF(AND(C118&gt;=30%,C118&lt;=59%),"..",IF(AND(C118&gt;=60%,C118&lt;=99%),"…",IF(C118=100%,"….","")))))</f>
        <v/>
      </c>
      <c r="H118" s="36" t="str">
        <f t="shared" ref="H118" ca="1" si="254">IF(C118="x","",IF(C118="n/a",".",IF(AND(C118&gt;=40%,C118&lt;=59%),"..",IF(AND(C118&gt;=60%,C118&lt;=99%),"…",IF(C118=100%,"….","")))))</f>
        <v/>
      </c>
      <c r="I118" s="36" t="str">
        <f t="shared" ref="I118" ca="1" si="255">IF(C118="x","",IF(C118="n/a",".",IF(AND(C118&gt;=50%,C118&lt;=59%),"..",IF(AND(C118&gt;=60%,C118&lt;=99%),"…",IF(C118=100%,"….","")))))</f>
        <v/>
      </c>
      <c r="J118" s="36" t="str">
        <f t="shared" ref="J118" ca="1" si="256">IF(C118="x","",IF(C118="n/a",".",IF(AND(C118&gt;=60%,C118&lt;=99%),"…",IF(C118=100%,"….",""))))</f>
        <v/>
      </c>
      <c r="K118" s="36" t="str">
        <f t="shared" ref="K118" ca="1" si="257">IF(C118="x","",IF(C118="n/a",".",IF(AND(C118&gt;=70%,C118&lt;=99%),"…",IF(C118=100%,"….",""))))</f>
        <v/>
      </c>
      <c r="L118" s="36" t="str">
        <f t="shared" ref="L118" ca="1" si="258">IF(C118="x","",IF(C118="n/a",".",IF(AND(C118&gt;=80%,C118&lt;=99%),"…",IF(C118=100%,"….",""))))</f>
        <v/>
      </c>
      <c r="M118" s="36" t="str">
        <f t="shared" ref="M118" ca="1" si="259">IF(C118="x","",IF(C118="n/a",".",IF(AND(C118&gt;=90%,C118&lt;=99%),"…",IF(C118=100%,"….",""))))</f>
        <v/>
      </c>
      <c r="N118" s="37" t="str">
        <f t="shared" ref="N118" ca="1" si="260">IF(C118="x","",IF(C118="n/a",".",IF(C118=100%,"….","")))</f>
        <v/>
      </c>
    </row>
    <row r="119" spans="2:14">
      <c r="B119" s="49" t="s">
        <v>136</v>
      </c>
      <c r="C119" s="36"/>
      <c r="D119" s="36"/>
      <c r="E119" s="36"/>
      <c r="F119" s="36"/>
      <c r="G119" s="36"/>
      <c r="H119" s="36"/>
      <c r="I119" s="36"/>
      <c r="J119" s="36"/>
      <c r="K119" s="36"/>
      <c r="L119" s="36"/>
      <c r="M119" s="36"/>
      <c r="N119" s="37"/>
    </row>
    <row r="120" spans="2:14">
      <c r="B120" s="46">
        <v>3.11</v>
      </c>
      <c r="C120" s="47" t="str">
        <f ca="1">IF(ReferenceSheet!G89="","x",ReferenceSheet!G89)</f>
        <v>x</v>
      </c>
      <c r="D120" s="36" t="str">
        <f t="shared" ca="1" si="230"/>
        <v/>
      </c>
      <c r="E120" s="36" t="str">
        <f t="shared" ref="E120" ca="1" si="261">IF(C120="x","",IF(C120="n/a",".",IF(AND(C120&gt;=10%,C120&lt;=59%),"..",IF(AND(C120&gt;=60%,C120&lt;=99%),"…",IF(C120=100%,"….","")))))</f>
        <v/>
      </c>
      <c r="F120" s="36" t="str">
        <f t="shared" ref="F120" ca="1" si="262">IF(C120="x","",IF(C120="n/a",".",IF(AND(C120&gt;=20%,C120&lt;=59%),"..",IF(AND(C120&gt;=60%,C120&lt;=99%),"…",IF(C120=100%,"….","")))))</f>
        <v/>
      </c>
      <c r="G120" s="36" t="str">
        <f t="shared" ref="G120" ca="1" si="263">IF(C120="x","",IF(C120="n/a",".",IF(AND(C120&gt;=30%,C120&lt;=59%),"..",IF(AND(C120&gt;=60%,C120&lt;=99%),"…",IF(C120=100%,"….","")))))</f>
        <v/>
      </c>
      <c r="H120" s="36" t="str">
        <f t="shared" ref="H120" ca="1" si="264">IF(C120="x","",IF(C120="n/a",".",IF(AND(C120&gt;=40%,C120&lt;=59%),"..",IF(AND(C120&gt;=60%,C120&lt;=99%),"…",IF(C120=100%,"….","")))))</f>
        <v/>
      </c>
      <c r="I120" s="36" t="str">
        <f t="shared" ref="I120" ca="1" si="265">IF(C120="x","",IF(C120="n/a",".",IF(AND(C120&gt;=50%,C120&lt;=59%),"..",IF(AND(C120&gt;=60%,C120&lt;=99%),"…",IF(C120=100%,"….","")))))</f>
        <v/>
      </c>
      <c r="J120" s="36" t="str">
        <f t="shared" ref="J120" ca="1" si="266">IF(C120="x","",IF(C120="n/a",".",IF(AND(C120&gt;=60%,C120&lt;=99%),"…",IF(C120=100%,"….",""))))</f>
        <v/>
      </c>
      <c r="K120" s="36" t="str">
        <f t="shared" ref="K120" ca="1" si="267">IF(C120="x","",IF(C120="n/a",".",IF(AND(C120&gt;=70%,C120&lt;=99%),"…",IF(C120=100%,"….",""))))</f>
        <v/>
      </c>
      <c r="L120" s="36" t="str">
        <f t="shared" ref="L120" ca="1" si="268">IF(C120="x","",IF(C120="n/a",".",IF(AND(C120&gt;=80%,C120&lt;=99%),"…",IF(C120=100%,"….",""))))</f>
        <v/>
      </c>
      <c r="M120" s="36" t="str">
        <f t="shared" ref="M120" ca="1" si="269">IF(C120="x","",IF(C120="n/a",".",IF(AND(C120&gt;=90%,C120&lt;=99%),"…",IF(C120=100%,"….",""))))</f>
        <v/>
      </c>
      <c r="N120" s="37" t="str">
        <f t="shared" ref="N120" ca="1" si="270">IF(C120="x","",IF(C120="n/a",".",IF(C120=100%,"….","")))</f>
        <v/>
      </c>
    </row>
    <row r="121" spans="2:14">
      <c r="B121" s="49" t="s">
        <v>137</v>
      </c>
      <c r="C121" s="36"/>
      <c r="D121" s="36"/>
      <c r="E121" s="36"/>
      <c r="F121" s="36"/>
      <c r="G121" s="36"/>
      <c r="H121" s="36"/>
      <c r="I121" s="36"/>
      <c r="J121" s="36"/>
      <c r="K121" s="36"/>
      <c r="L121" s="36"/>
      <c r="M121" s="36"/>
      <c r="N121" s="37"/>
    </row>
    <row r="122" spans="2:14">
      <c r="B122" s="46">
        <v>3.12</v>
      </c>
      <c r="C122" s="47" t="str">
        <f ca="1">IF(ReferenceSheet!G91="","x",ReferenceSheet!G91)</f>
        <v>x</v>
      </c>
      <c r="D122" s="36" t="str">
        <f t="shared" ca="1" si="230"/>
        <v/>
      </c>
      <c r="E122" s="36" t="str">
        <f t="shared" ref="E122" ca="1" si="271">IF(C122="x","",IF(C122="n/a",".",IF(AND(C122&gt;=10%,C122&lt;=59%),"..",IF(AND(C122&gt;=60%,C122&lt;=99%),"…",IF(C122=100%,"….","")))))</f>
        <v/>
      </c>
      <c r="F122" s="36" t="str">
        <f t="shared" ref="F122" ca="1" si="272">IF(C122="x","",IF(C122="n/a",".",IF(AND(C122&gt;=20%,C122&lt;=59%),"..",IF(AND(C122&gt;=60%,C122&lt;=99%),"…",IF(C122=100%,"….","")))))</f>
        <v/>
      </c>
      <c r="G122" s="36" t="str">
        <f t="shared" ref="G122" ca="1" si="273">IF(C122="x","",IF(C122="n/a",".",IF(AND(C122&gt;=30%,C122&lt;=59%),"..",IF(AND(C122&gt;=60%,C122&lt;=99%),"…",IF(C122=100%,"….","")))))</f>
        <v/>
      </c>
      <c r="H122" s="36" t="str">
        <f t="shared" ref="H122" ca="1" si="274">IF(C122="x","",IF(C122="n/a",".",IF(AND(C122&gt;=40%,C122&lt;=59%),"..",IF(AND(C122&gt;=60%,C122&lt;=99%),"…",IF(C122=100%,"….","")))))</f>
        <v/>
      </c>
      <c r="I122" s="36" t="str">
        <f t="shared" ref="I122" ca="1" si="275">IF(C122="x","",IF(C122="n/a",".",IF(AND(C122&gt;=50%,C122&lt;=59%),"..",IF(AND(C122&gt;=60%,C122&lt;=99%),"…",IF(C122=100%,"….","")))))</f>
        <v/>
      </c>
      <c r="J122" s="36" t="str">
        <f t="shared" ref="J122" ca="1" si="276">IF(C122="x","",IF(C122="n/a",".",IF(AND(C122&gt;=60%,C122&lt;=99%),"…",IF(C122=100%,"….",""))))</f>
        <v/>
      </c>
      <c r="K122" s="36" t="str">
        <f t="shared" ref="K122" ca="1" si="277">IF(C122="x","",IF(C122="n/a",".",IF(AND(C122&gt;=70%,C122&lt;=99%),"…",IF(C122=100%,"….",""))))</f>
        <v/>
      </c>
      <c r="L122" s="36" t="str">
        <f t="shared" ref="L122" ca="1" si="278">IF(C122="x","",IF(C122="n/a",".",IF(AND(C122&gt;=80%,C122&lt;=99%),"…",IF(C122=100%,"….",""))))</f>
        <v/>
      </c>
      <c r="M122" s="36" t="str">
        <f t="shared" ref="M122" ca="1" si="279">IF(C122="x","",IF(C122="n/a",".",IF(AND(C122&gt;=90%,C122&lt;=99%),"…",IF(C122=100%,"….",""))))</f>
        <v/>
      </c>
      <c r="N122" s="37" t="str">
        <f t="shared" ref="N122" ca="1" si="280">IF(C122="x","",IF(C122="n/a",".",IF(C122=100%,"….","")))</f>
        <v/>
      </c>
    </row>
    <row r="123" spans="2:14">
      <c r="B123" s="56" t="s">
        <v>88</v>
      </c>
      <c r="C123" s="57"/>
      <c r="D123" s="57"/>
      <c r="E123" s="57"/>
      <c r="F123" s="57"/>
      <c r="G123" s="57"/>
      <c r="H123" s="57"/>
      <c r="I123" s="57"/>
      <c r="J123" s="57"/>
      <c r="K123" s="57"/>
      <c r="L123" s="57"/>
      <c r="M123" s="57"/>
      <c r="N123" s="58"/>
    </row>
    <row r="124" spans="2:14">
      <c r="B124" s="49" t="s">
        <v>138</v>
      </c>
      <c r="C124" s="36"/>
      <c r="D124" s="36"/>
      <c r="E124" s="36"/>
      <c r="F124" s="36"/>
      <c r="G124" s="36"/>
      <c r="H124" s="36"/>
      <c r="I124" s="36"/>
      <c r="J124" s="36"/>
      <c r="K124" s="36"/>
      <c r="L124" s="36"/>
      <c r="M124" s="36"/>
      <c r="N124" s="37"/>
    </row>
    <row r="125" spans="2:14">
      <c r="B125" s="46">
        <v>3.13</v>
      </c>
      <c r="C125" s="47" t="str">
        <f ca="1">IF(ReferenceSheet!G94="","x",ReferenceSheet!G94)</f>
        <v>x</v>
      </c>
      <c r="D125" s="36" t="str">
        <f t="shared" ref="D125:D147" ca="1" si="281">IF(C125="x","",IF(C125="n/a",".",IF(AND(C125&gt;=0%,C125&lt;=59%),"..",IF(AND(C125&gt;=60%,C125&lt;=99%),"…",IF(C125=100%,"….","")))))</f>
        <v/>
      </c>
      <c r="E125" s="36" t="str">
        <f t="shared" ref="E125" ca="1" si="282">IF(C125="x","",IF(C125="n/a",".",IF(AND(C125&gt;=10%,C125&lt;=59%),"..",IF(AND(C125&gt;=60%,C125&lt;=99%),"…",IF(C125=100%,"….","")))))</f>
        <v/>
      </c>
      <c r="F125" s="36" t="str">
        <f t="shared" ref="F125" ca="1" si="283">IF(C125="x","",IF(C125="n/a",".",IF(AND(C125&gt;=20%,C125&lt;=59%),"..",IF(AND(C125&gt;=60%,C125&lt;=99%),"…",IF(C125=100%,"….","")))))</f>
        <v/>
      </c>
      <c r="G125" s="36" t="str">
        <f t="shared" ref="G125" ca="1" si="284">IF(C125="x","",IF(C125="n/a",".",IF(AND(C125&gt;=30%,C125&lt;=59%),"..",IF(AND(C125&gt;=60%,C125&lt;=99%),"…",IF(C125=100%,"….","")))))</f>
        <v/>
      </c>
      <c r="H125" s="36" t="str">
        <f t="shared" ref="H125" ca="1" si="285">IF(C125="x","",IF(C125="n/a",".",IF(AND(C125&gt;=40%,C125&lt;=59%),"..",IF(AND(C125&gt;=60%,C125&lt;=99%),"…",IF(C125=100%,"….","")))))</f>
        <v/>
      </c>
      <c r="I125" s="36" t="str">
        <f t="shared" ref="I125" ca="1" si="286">IF(C125="x","",IF(C125="n/a",".",IF(AND(C125&gt;=50%,C125&lt;=59%),"..",IF(AND(C125&gt;=60%,C125&lt;=99%),"…",IF(C125=100%,"….","")))))</f>
        <v/>
      </c>
      <c r="J125" s="36" t="str">
        <f t="shared" ref="J125" ca="1" si="287">IF(C125="x","",IF(C125="n/a",".",IF(AND(C125&gt;=60%,C125&lt;=99%),"…",IF(C125=100%,"….",""))))</f>
        <v/>
      </c>
      <c r="K125" s="36" t="str">
        <f t="shared" ref="K125" ca="1" si="288">IF(C125="x","",IF(C125="n/a",".",IF(AND(C125&gt;=70%,C125&lt;=99%),"…",IF(C125=100%,"….",""))))</f>
        <v/>
      </c>
      <c r="L125" s="36" t="str">
        <f t="shared" ref="L125" ca="1" si="289">IF(C125="x","",IF(C125="n/a",".",IF(AND(C125&gt;=80%,C125&lt;=99%),"…",IF(C125=100%,"….",""))))</f>
        <v/>
      </c>
      <c r="M125" s="36" t="str">
        <f t="shared" ref="M125" ca="1" si="290">IF(C125="x","",IF(C125="n/a",".",IF(AND(C125&gt;=90%,C125&lt;=99%),"…",IF(C125=100%,"….",""))))</f>
        <v/>
      </c>
      <c r="N125" s="37" t="str">
        <f t="shared" ref="N125" ca="1" si="291">IF(C125="x","",IF(C125="n/a",".",IF(C125=100%,"….","")))</f>
        <v/>
      </c>
    </row>
    <row r="126" spans="2:14">
      <c r="B126" s="49" t="s">
        <v>139</v>
      </c>
      <c r="C126" s="36"/>
      <c r="D126" s="36"/>
      <c r="E126" s="36"/>
      <c r="F126" s="36"/>
      <c r="G126" s="36"/>
      <c r="H126" s="36"/>
      <c r="I126" s="36"/>
      <c r="J126" s="36"/>
      <c r="K126" s="36"/>
      <c r="L126" s="36"/>
      <c r="M126" s="36"/>
      <c r="N126" s="37"/>
    </row>
    <row r="127" spans="2:14">
      <c r="B127" s="46">
        <v>3.14</v>
      </c>
      <c r="C127" s="47" t="str">
        <f ca="1">IF(ReferenceSheet!G96="","x",ReferenceSheet!G96)</f>
        <v>x</v>
      </c>
      <c r="D127" s="36" t="str">
        <f t="shared" ca="1" si="281"/>
        <v/>
      </c>
      <c r="E127" s="36" t="str">
        <f t="shared" ref="E127:E128" ca="1" si="292">IF(C127="x","",IF(C127="n/a",".",IF(AND(C127&gt;=10%,C127&lt;=59%),"..",IF(AND(C127&gt;=60%,C127&lt;=99%),"…",IF(C127=100%,"….","")))))</f>
        <v/>
      </c>
      <c r="F127" s="36" t="str">
        <f t="shared" ref="F127:F128" ca="1" si="293">IF(C127="x","",IF(C127="n/a",".",IF(AND(C127&gt;=20%,C127&lt;=59%),"..",IF(AND(C127&gt;=60%,C127&lt;=99%),"…",IF(C127=100%,"….","")))))</f>
        <v/>
      </c>
      <c r="G127" s="36" t="str">
        <f t="shared" ref="G127:G128" ca="1" si="294">IF(C127="x","",IF(C127="n/a",".",IF(AND(C127&gt;=30%,C127&lt;=59%),"..",IF(AND(C127&gt;=60%,C127&lt;=99%),"…",IF(C127=100%,"….","")))))</f>
        <v/>
      </c>
      <c r="H127" s="36" t="str">
        <f t="shared" ref="H127:H128" ca="1" si="295">IF(C127="x","",IF(C127="n/a",".",IF(AND(C127&gt;=40%,C127&lt;=59%),"..",IF(AND(C127&gt;=60%,C127&lt;=99%),"…",IF(C127=100%,"….","")))))</f>
        <v/>
      </c>
      <c r="I127" s="36" t="str">
        <f t="shared" ref="I127:I128" ca="1" si="296">IF(C127="x","",IF(C127="n/a",".",IF(AND(C127&gt;=50%,C127&lt;=59%),"..",IF(AND(C127&gt;=60%,C127&lt;=99%),"…",IF(C127=100%,"….","")))))</f>
        <v/>
      </c>
      <c r="J127" s="36" t="str">
        <f t="shared" ref="J127:J128" ca="1" si="297">IF(C127="x","",IF(C127="n/a",".",IF(AND(C127&gt;=60%,C127&lt;=99%),"…",IF(C127=100%,"….",""))))</f>
        <v/>
      </c>
      <c r="K127" s="36" t="str">
        <f t="shared" ref="K127:K128" ca="1" si="298">IF(C127="x","",IF(C127="n/a",".",IF(AND(C127&gt;=70%,C127&lt;=99%),"…",IF(C127=100%,"….",""))))</f>
        <v/>
      </c>
      <c r="L127" s="36" t="str">
        <f t="shared" ref="L127:L128" ca="1" si="299">IF(C127="x","",IF(C127="n/a",".",IF(AND(C127&gt;=80%,C127&lt;=99%),"…",IF(C127=100%,"….",""))))</f>
        <v/>
      </c>
      <c r="M127" s="36" t="str">
        <f t="shared" ref="M127:M128" ca="1" si="300">IF(C127="x","",IF(C127="n/a",".",IF(AND(C127&gt;=90%,C127&lt;=99%),"…",IF(C127=100%,"….",""))))</f>
        <v/>
      </c>
      <c r="N127" s="37" t="str">
        <f t="shared" ref="N127:N128" ca="1" si="301">IF(C127="x","",IF(C127="n/a",".",IF(C127=100%,"….","")))</f>
        <v/>
      </c>
    </row>
    <row r="128" spans="2:14">
      <c r="B128" s="46">
        <v>3.15</v>
      </c>
      <c r="C128" s="47" t="str">
        <f ca="1">IF(ReferenceSheet!G97="","x",ReferenceSheet!G97)</f>
        <v>x</v>
      </c>
      <c r="D128" s="36" t="str">
        <f t="shared" ca="1" si="281"/>
        <v/>
      </c>
      <c r="E128" s="36" t="str">
        <f t="shared" ca="1" si="292"/>
        <v/>
      </c>
      <c r="F128" s="36" t="str">
        <f t="shared" ca="1" si="293"/>
        <v/>
      </c>
      <c r="G128" s="36" t="str">
        <f t="shared" ca="1" si="294"/>
        <v/>
      </c>
      <c r="H128" s="36" t="str">
        <f t="shared" ca="1" si="295"/>
        <v/>
      </c>
      <c r="I128" s="36" t="str">
        <f t="shared" ca="1" si="296"/>
        <v/>
      </c>
      <c r="J128" s="36" t="str">
        <f t="shared" ca="1" si="297"/>
        <v/>
      </c>
      <c r="K128" s="36" t="str">
        <f t="shared" ca="1" si="298"/>
        <v/>
      </c>
      <c r="L128" s="36" t="str">
        <f t="shared" ca="1" si="299"/>
        <v/>
      </c>
      <c r="M128" s="36" t="str">
        <f t="shared" ca="1" si="300"/>
        <v/>
      </c>
      <c r="N128" s="37" t="str">
        <f t="shared" ca="1" si="301"/>
        <v/>
      </c>
    </row>
    <row r="129" spans="2:14">
      <c r="B129" s="49" t="s">
        <v>140</v>
      </c>
      <c r="C129" s="36"/>
      <c r="D129" s="36"/>
      <c r="E129" s="36"/>
      <c r="F129" s="36"/>
      <c r="G129" s="36"/>
      <c r="H129" s="36"/>
      <c r="I129" s="36"/>
      <c r="J129" s="36"/>
      <c r="K129" s="36"/>
      <c r="L129" s="36"/>
      <c r="M129" s="36"/>
      <c r="N129" s="37"/>
    </row>
    <row r="130" spans="2:14">
      <c r="B130" s="46">
        <v>3.16</v>
      </c>
      <c r="C130" s="47" t="str">
        <f ca="1">IF(ReferenceSheet!G99="","x",ReferenceSheet!G99)</f>
        <v>x</v>
      </c>
      <c r="D130" s="36" t="str">
        <f t="shared" ca="1" si="281"/>
        <v/>
      </c>
      <c r="E130" s="36" t="str">
        <f t="shared" ref="E130:E131" ca="1" si="302">IF(C130="x","",IF(C130="n/a",".",IF(AND(C130&gt;=10%,C130&lt;=59%),"..",IF(AND(C130&gt;=60%,C130&lt;=99%),"…",IF(C130=100%,"….","")))))</f>
        <v/>
      </c>
      <c r="F130" s="36" t="str">
        <f t="shared" ref="F130:F131" ca="1" si="303">IF(C130="x","",IF(C130="n/a",".",IF(AND(C130&gt;=20%,C130&lt;=59%),"..",IF(AND(C130&gt;=60%,C130&lt;=99%),"…",IF(C130=100%,"….","")))))</f>
        <v/>
      </c>
      <c r="G130" s="36" t="str">
        <f t="shared" ref="G130:G131" ca="1" si="304">IF(C130="x","",IF(C130="n/a",".",IF(AND(C130&gt;=30%,C130&lt;=59%),"..",IF(AND(C130&gt;=60%,C130&lt;=99%),"…",IF(C130=100%,"….","")))))</f>
        <v/>
      </c>
      <c r="H130" s="36" t="str">
        <f t="shared" ref="H130:H131" ca="1" si="305">IF(C130="x","",IF(C130="n/a",".",IF(AND(C130&gt;=40%,C130&lt;=59%),"..",IF(AND(C130&gt;=60%,C130&lt;=99%),"…",IF(C130=100%,"….","")))))</f>
        <v/>
      </c>
      <c r="I130" s="36" t="str">
        <f t="shared" ref="I130:I131" ca="1" si="306">IF(C130="x","",IF(C130="n/a",".",IF(AND(C130&gt;=50%,C130&lt;=59%),"..",IF(AND(C130&gt;=60%,C130&lt;=99%),"…",IF(C130=100%,"….","")))))</f>
        <v/>
      </c>
      <c r="J130" s="36" t="str">
        <f t="shared" ref="J130:J131" ca="1" si="307">IF(C130="x","",IF(C130="n/a",".",IF(AND(C130&gt;=60%,C130&lt;=99%),"…",IF(C130=100%,"….",""))))</f>
        <v/>
      </c>
      <c r="K130" s="36" t="str">
        <f t="shared" ref="K130:K131" ca="1" si="308">IF(C130="x","",IF(C130="n/a",".",IF(AND(C130&gt;=70%,C130&lt;=99%),"…",IF(C130=100%,"….",""))))</f>
        <v/>
      </c>
      <c r="L130" s="36" t="str">
        <f t="shared" ref="L130:L131" ca="1" si="309">IF(C130="x","",IF(C130="n/a",".",IF(AND(C130&gt;=80%,C130&lt;=99%),"…",IF(C130=100%,"….",""))))</f>
        <v/>
      </c>
      <c r="M130" s="36" t="str">
        <f t="shared" ref="M130:M131" ca="1" si="310">IF(C130="x","",IF(C130="n/a",".",IF(AND(C130&gt;=90%,C130&lt;=99%),"…",IF(C130=100%,"….",""))))</f>
        <v/>
      </c>
      <c r="N130" s="37" t="str">
        <f t="shared" ref="N130:N131" ca="1" si="311">IF(C130="x","",IF(C130="n/a",".",IF(C130=100%,"….","")))</f>
        <v/>
      </c>
    </row>
    <row r="131" spans="2:14">
      <c r="B131" s="46">
        <v>3.17</v>
      </c>
      <c r="C131" s="47" t="str">
        <f ca="1">IF(ReferenceSheet!G100="","x",ReferenceSheet!G100)</f>
        <v>x</v>
      </c>
      <c r="D131" s="36" t="str">
        <f t="shared" ca="1" si="281"/>
        <v/>
      </c>
      <c r="E131" s="36" t="str">
        <f t="shared" ca="1" si="302"/>
        <v/>
      </c>
      <c r="F131" s="36" t="str">
        <f t="shared" ca="1" si="303"/>
        <v/>
      </c>
      <c r="G131" s="36" t="str">
        <f t="shared" ca="1" si="304"/>
        <v/>
      </c>
      <c r="H131" s="36" t="str">
        <f t="shared" ca="1" si="305"/>
        <v/>
      </c>
      <c r="I131" s="36" t="str">
        <f t="shared" ca="1" si="306"/>
        <v/>
      </c>
      <c r="J131" s="36" t="str">
        <f t="shared" ca="1" si="307"/>
        <v/>
      </c>
      <c r="K131" s="36" t="str">
        <f t="shared" ca="1" si="308"/>
        <v/>
      </c>
      <c r="L131" s="36" t="str">
        <f t="shared" ca="1" si="309"/>
        <v/>
      </c>
      <c r="M131" s="36" t="str">
        <f t="shared" ca="1" si="310"/>
        <v/>
      </c>
      <c r="N131" s="37" t="str">
        <f t="shared" ca="1" si="311"/>
        <v/>
      </c>
    </row>
    <row r="132" spans="2:14">
      <c r="B132" s="49" t="s">
        <v>141</v>
      </c>
      <c r="C132" s="36"/>
      <c r="D132" s="36"/>
      <c r="E132" s="36"/>
      <c r="F132" s="36"/>
      <c r="G132" s="36"/>
      <c r="H132" s="36"/>
      <c r="I132" s="36"/>
      <c r="J132" s="36"/>
      <c r="K132" s="36"/>
      <c r="L132" s="36"/>
      <c r="M132" s="36"/>
      <c r="N132" s="37"/>
    </row>
    <row r="133" spans="2:14">
      <c r="B133" s="46">
        <v>3.18</v>
      </c>
      <c r="C133" s="47" t="str">
        <f ca="1">IF(ReferenceSheet!G102="","x",ReferenceSheet!G102)</f>
        <v>x</v>
      </c>
      <c r="D133" s="36" t="str">
        <f t="shared" ca="1" si="281"/>
        <v/>
      </c>
      <c r="E133" s="36" t="str">
        <f t="shared" ref="E133" ca="1" si="312">IF(C133="x","",IF(C133="n/a",".",IF(AND(C133&gt;=10%,C133&lt;=59%),"..",IF(AND(C133&gt;=60%,C133&lt;=99%),"…",IF(C133=100%,"….","")))))</f>
        <v/>
      </c>
      <c r="F133" s="36" t="str">
        <f t="shared" ref="F133" ca="1" si="313">IF(C133="x","",IF(C133="n/a",".",IF(AND(C133&gt;=20%,C133&lt;=59%),"..",IF(AND(C133&gt;=60%,C133&lt;=99%),"…",IF(C133=100%,"….","")))))</f>
        <v/>
      </c>
      <c r="G133" s="36" t="str">
        <f t="shared" ref="G133" ca="1" si="314">IF(C133="x","",IF(C133="n/a",".",IF(AND(C133&gt;=30%,C133&lt;=59%),"..",IF(AND(C133&gt;=60%,C133&lt;=99%),"…",IF(C133=100%,"….","")))))</f>
        <v/>
      </c>
      <c r="H133" s="36" t="str">
        <f t="shared" ref="H133" ca="1" si="315">IF(C133="x","",IF(C133="n/a",".",IF(AND(C133&gt;=40%,C133&lt;=59%),"..",IF(AND(C133&gt;=60%,C133&lt;=99%),"…",IF(C133=100%,"….","")))))</f>
        <v/>
      </c>
      <c r="I133" s="36" t="str">
        <f t="shared" ref="I133" ca="1" si="316">IF(C133="x","",IF(C133="n/a",".",IF(AND(C133&gt;=50%,C133&lt;=59%),"..",IF(AND(C133&gt;=60%,C133&lt;=99%),"…",IF(C133=100%,"….","")))))</f>
        <v/>
      </c>
      <c r="J133" s="36" t="str">
        <f t="shared" ref="J133" ca="1" si="317">IF(C133="x","",IF(C133="n/a",".",IF(AND(C133&gt;=60%,C133&lt;=99%),"…",IF(C133=100%,"….",""))))</f>
        <v/>
      </c>
      <c r="K133" s="36" t="str">
        <f t="shared" ref="K133" ca="1" si="318">IF(C133="x","",IF(C133="n/a",".",IF(AND(C133&gt;=70%,C133&lt;=99%),"…",IF(C133=100%,"….",""))))</f>
        <v/>
      </c>
      <c r="L133" s="36" t="str">
        <f t="shared" ref="L133" ca="1" si="319">IF(C133="x","",IF(C133="n/a",".",IF(AND(C133&gt;=80%,C133&lt;=99%),"…",IF(C133=100%,"….",""))))</f>
        <v/>
      </c>
      <c r="M133" s="36" t="str">
        <f t="shared" ref="M133" ca="1" si="320">IF(C133="x","",IF(C133="n/a",".",IF(AND(C133&gt;=90%,C133&lt;=99%),"…",IF(C133=100%,"….",""))))</f>
        <v/>
      </c>
      <c r="N133" s="37" t="str">
        <f t="shared" ref="N133" ca="1" si="321">IF(C133="x","",IF(C133="n/a",".",IF(C133=100%,"….","")))</f>
        <v/>
      </c>
    </row>
    <row r="134" spans="2:14">
      <c r="B134" s="49" t="s">
        <v>142</v>
      </c>
      <c r="C134" s="36"/>
      <c r="D134" s="36"/>
      <c r="E134" s="36"/>
      <c r="F134" s="36"/>
      <c r="G134" s="36"/>
      <c r="H134" s="36"/>
      <c r="I134" s="36"/>
      <c r="J134" s="36"/>
      <c r="K134" s="36"/>
      <c r="L134" s="36"/>
      <c r="M134" s="36"/>
      <c r="N134" s="37"/>
    </row>
    <row r="135" spans="2:14">
      <c r="B135" s="46">
        <v>3.19</v>
      </c>
      <c r="C135" s="47" t="str">
        <f ca="1">IF(ReferenceSheet!G104="","x",ReferenceSheet!G104)</f>
        <v>x</v>
      </c>
      <c r="D135" s="36" t="str">
        <f t="shared" ca="1" si="281"/>
        <v/>
      </c>
      <c r="E135" s="36" t="str">
        <f t="shared" ref="E135:E136" ca="1" si="322">IF(C135="x","",IF(C135="n/a",".",IF(AND(C135&gt;=10%,C135&lt;=59%),"..",IF(AND(C135&gt;=60%,C135&lt;=99%),"…",IF(C135=100%,"….","")))))</f>
        <v/>
      </c>
      <c r="F135" s="36" t="str">
        <f t="shared" ref="F135:F136" ca="1" si="323">IF(C135="x","",IF(C135="n/a",".",IF(AND(C135&gt;=20%,C135&lt;=59%),"..",IF(AND(C135&gt;=60%,C135&lt;=99%),"…",IF(C135=100%,"….","")))))</f>
        <v/>
      </c>
      <c r="G135" s="36" t="str">
        <f t="shared" ref="G135:G136" ca="1" si="324">IF(C135="x","",IF(C135="n/a",".",IF(AND(C135&gt;=30%,C135&lt;=59%),"..",IF(AND(C135&gt;=60%,C135&lt;=99%),"…",IF(C135=100%,"….","")))))</f>
        <v/>
      </c>
      <c r="H135" s="36" t="str">
        <f t="shared" ref="H135:H136" ca="1" si="325">IF(C135="x","",IF(C135="n/a",".",IF(AND(C135&gt;=40%,C135&lt;=59%),"..",IF(AND(C135&gt;=60%,C135&lt;=99%),"…",IF(C135=100%,"….","")))))</f>
        <v/>
      </c>
      <c r="I135" s="36" t="str">
        <f t="shared" ref="I135:I136" ca="1" si="326">IF(C135="x","",IF(C135="n/a",".",IF(AND(C135&gt;=50%,C135&lt;=59%),"..",IF(AND(C135&gt;=60%,C135&lt;=99%),"…",IF(C135=100%,"….","")))))</f>
        <v/>
      </c>
      <c r="J135" s="36" t="str">
        <f t="shared" ref="J135:J136" ca="1" si="327">IF(C135="x","",IF(C135="n/a",".",IF(AND(C135&gt;=60%,C135&lt;=99%),"…",IF(C135=100%,"….",""))))</f>
        <v/>
      </c>
      <c r="K135" s="36" t="str">
        <f t="shared" ref="K135:K136" ca="1" si="328">IF(C135="x","",IF(C135="n/a",".",IF(AND(C135&gt;=70%,C135&lt;=99%),"…",IF(C135=100%,"….",""))))</f>
        <v/>
      </c>
      <c r="L135" s="36" t="str">
        <f t="shared" ref="L135:L136" ca="1" si="329">IF(C135="x","",IF(C135="n/a",".",IF(AND(C135&gt;=80%,C135&lt;=99%),"…",IF(C135=100%,"….",""))))</f>
        <v/>
      </c>
      <c r="M135" s="36" t="str">
        <f t="shared" ref="M135:M136" ca="1" si="330">IF(C135="x","",IF(C135="n/a",".",IF(AND(C135&gt;=90%,C135&lt;=99%),"…",IF(C135=100%,"….",""))))</f>
        <v/>
      </c>
      <c r="N135" s="37" t="str">
        <f t="shared" ref="N135:N136" ca="1" si="331">IF(C135="x","",IF(C135="n/a",".",IF(C135=100%,"….","")))</f>
        <v/>
      </c>
    </row>
    <row r="136" spans="2:14">
      <c r="B136" s="46" t="s">
        <v>252</v>
      </c>
      <c r="C136" s="47" t="str">
        <f ca="1">IF(ReferenceSheet!G105="","x",ReferenceSheet!G105)</f>
        <v>x</v>
      </c>
      <c r="D136" s="36" t="str">
        <f t="shared" ca="1" si="281"/>
        <v/>
      </c>
      <c r="E136" s="36" t="str">
        <f t="shared" ca="1" si="322"/>
        <v/>
      </c>
      <c r="F136" s="36" t="str">
        <f t="shared" ca="1" si="323"/>
        <v/>
      </c>
      <c r="G136" s="36" t="str">
        <f t="shared" ca="1" si="324"/>
        <v/>
      </c>
      <c r="H136" s="36" t="str">
        <f t="shared" ca="1" si="325"/>
        <v/>
      </c>
      <c r="I136" s="36" t="str">
        <f t="shared" ca="1" si="326"/>
        <v/>
      </c>
      <c r="J136" s="36" t="str">
        <f t="shared" ca="1" si="327"/>
        <v/>
      </c>
      <c r="K136" s="36" t="str">
        <f t="shared" ca="1" si="328"/>
        <v/>
      </c>
      <c r="L136" s="36" t="str">
        <f t="shared" ca="1" si="329"/>
        <v/>
      </c>
      <c r="M136" s="36" t="str">
        <f t="shared" ca="1" si="330"/>
        <v/>
      </c>
      <c r="N136" s="37" t="str">
        <f t="shared" ca="1" si="331"/>
        <v/>
      </c>
    </row>
    <row r="137" spans="2:14">
      <c r="B137" s="49" t="s">
        <v>143</v>
      </c>
      <c r="C137" s="36"/>
      <c r="D137" s="36"/>
      <c r="E137" s="36"/>
      <c r="F137" s="36"/>
      <c r="G137" s="36"/>
      <c r="H137" s="36"/>
      <c r="I137" s="36"/>
      <c r="J137" s="36"/>
      <c r="K137" s="36"/>
      <c r="L137" s="36"/>
      <c r="M137" s="36"/>
      <c r="N137" s="37"/>
    </row>
    <row r="138" spans="2:14">
      <c r="B138" s="46">
        <v>3.21</v>
      </c>
      <c r="C138" s="47" t="str">
        <f ca="1">IF(ReferenceSheet!G107="","x",ReferenceSheet!G107)</f>
        <v>x</v>
      </c>
      <c r="D138" s="36" t="str">
        <f t="shared" ca="1" si="281"/>
        <v/>
      </c>
      <c r="E138" s="36" t="str">
        <f t="shared" ref="E138:E139" ca="1" si="332">IF(C138="x","",IF(C138="n/a",".",IF(AND(C138&gt;=10%,C138&lt;=59%),"..",IF(AND(C138&gt;=60%,C138&lt;=99%),"…",IF(C138=100%,"….","")))))</f>
        <v/>
      </c>
      <c r="F138" s="36" t="str">
        <f t="shared" ref="F138:F139" ca="1" si="333">IF(C138="x","",IF(C138="n/a",".",IF(AND(C138&gt;=20%,C138&lt;=59%),"..",IF(AND(C138&gt;=60%,C138&lt;=99%),"…",IF(C138=100%,"….","")))))</f>
        <v/>
      </c>
      <c r="G138" s="36" t="str">
        <f t="shared" ref="G138:G139" ca="1" si="334">IF(C138="x","",IF(C138="n/a",".",IF(AND(C138&gt;=30%,C138&lt;=59%),"..",IF(AND(C138&gt;=60%,C138&lt;=99%),"…",IF(C138=100%,"….","")))))</f>
        <v/>
      </c>
      <c r="H138" s="36" t="str">
        <f t="shared" ref="H138:H139" ca="1" si="335">IF(C138="x","",IF(C138="n/a",".",IF(AND(C138&gt;=40%,C138&lt;=59%),"..",IF(AND(C138&gt;=60%,C138&lt;=99%),"…",IF(C138=100%,"….","")))))</f>
        <v/>
      </c>
      <c r="I138" s="36" t="str">
        <f t="shared" ref="I138:I139" ca="1" si="336">IF(C138="x","",IF(C138="n/a",".",IF(AND(C138&gt;=50%,C138&lt;=59%),"..",IF(AND(C138&gt;=60%,C138&lt;=99%),"…",IF(C138=100%,"….","")))))</f>
        <v/>
      </c>
      <c r="J138" s="36" t="str">
        <f t="shared" ref="J138:J139" ca="1" si="337">IF(C138="x","",IF(C138="n/a",".",IF(AND(C138&gt;=60%,C138&lt;=99%),"…",IF(C138=100%,"….",""))))</f>
        <v/>
      </c>
      <c r="K138" s="36" t="str">
        <f t="shared" ref="K138:K139" ca="1" si="338">IF(C138="x","",IF(C138="n/a",".",IF(AND(C138&gt;=70%,C138&lt;=99%),"…",IF(C138=100%,"….",""))))</f>
        <v/>
      </c>
      <c r="L138" s="36" t="str">
        <f t="shared" ref="L138:L139" ca="1" si="339">IF(C138="x","",IF(C138="n/a",".",IF(AND(C138&gt;=80%,C138&lt;=99%),"…",IF(C138=100%,"….",""))))</f>
        <v/>
      </c>
      <c r="M138" s="36" t="str">
        <f t="shared" ref="M138:M139" ca="1" si="340">IF(C138="x","",IF(C138="n/a",".",IF(AND(C138&gt;=90%,C138&lt;=99%),"…",IF(C138=100%,"….",""))))</f>
        <v/>
      </c>
      <c r="N138" s="37" t="str">
        <f t="shared" ref="N138:N139" ca="1" si="341">IF(C138="x","",IF(C138="n/a",".",IF(C138=100%,"….","")))</f>
        <v/>
      </c>
    </row>
    <row r="139" spans="2:14">
      <c r="B139" s="46">
        <v>3.22</v>
      </c>
      <c r="C139" s="47" t="str">
        <f ca="1">IF(ReferenceSheet!G108="","x",ReferenceSheet!G108)</f>
        <v>x</v>
      </c>
      <c r="D139" s="36" t="str">
        <f t="shared" ca="1" si="281"/>
        <v/>
      </c>
      <c r="E139" s="36" t="str">
        <f t="shared" ca="1" si="332"/>
        <v/>
      </c>
      <c r="F139" s="36" t="str">
        <f t="shared" ca="1" si="333"/>
        <v/>
      </c>
      <c r="G139" s="36" t="str">
        <f t="shared" ca="1" si="334"/>
        <v/>
      </c>
      <c r="H139" s="36" t="str">
        <f t="shared" ca="1" si="335"/>
        <v/>
      </c>
      <c r="I139" s="36" t="str">
        <f t="shared" ca="1" si="336"/>
        <v/>
      </c>
      <c r="J139" s="36" t="str">
        <f t="shared" ca="1" si="337"/>
        <v/>
      </c>
      <c r="K139" s="36" t="str">
        <f t="shared" ca="1" si="338"/>
        <v/>
      </c>
      <c r="L139" s="36" t="str">
        <f t="shared" ca="1" si="339"/>
        <v/>
      </c>
      <c r="M139" s="36" t="str">
        <f t="shared" ca="1" si="340"/>
        <v/>
      </c>
      <c r="N139" s="37" t="str">
        <f t="shared" ca="1" si="341"/>
        <v/>
      </c>
    </row>
    <row r="140" spans="2:14">
      <c r="B140" s="49" t="s">
        <v>144</v>
      </c>
      <c r="C140" s="36"/>
      <c r="D140" s="36"/>
      <c r="E140" s="36"/>
      <c r="F140" s="36"/>
      <c r="G140" s="36"/>
      <c r="H140" s="36"/>
      <c r="I140" s="36"/>
      <c r="J140" s="36"/>
      <c r="K140" s="36"/>
      <c r="L140" s="36"/>
      <c r="M140" s="36"/>
      <c r="N140" s="37"/>
    </row>
    <row r="141" spans="2:14">
      <c r="B141" s="46">
        <v>3.23</v>
      </c>
      <c r="C141" s="47" t="str">
        <f ca="1">IF(ReferenceSheet!G110="","x",ReferenceSheet!G110)</f>
        <v>x</v>
      </c>
      <c r="D141" s="36" t="str">
        <f t="shared" ca="1" si="281"/>
        <v/>
      </c>
      <c r="E141" s="36" t="str">
        <f t="shared" ref="E141" ca="1" si="342">IF(C141="x","",IF(C141="n/a",".",IF(AND(C141&gt;=10%,C141&lt;=59%),"..",IF(AND(C141&gt;=60%,C141&lt;=99%),"…",IF(C141=100%,"….","")))))</f>
        <v/>
      </c>
      <c r="F141" s="36" t="str">
        <f t="shared" ref="F141" ca="1" si="343">IF(C141="x","",IF(C141="n/a",".",IF(AND(C141&gt;=20%,C141&lt;=59%),"..",IF(AND(C141&gt;=60%,C141&lt;=99%),"…",IF(C141=100%,"….","")))))</f>
        <v/>
      </c>
      <c r="G141" s="36" t="str">
        <f t="shared" ref="G141" ca="1" si="344">IF(C141="x","",IF(C141="n/a",".",IF(AND(C141&gt;=30%,C141&lt;=59%),"..",IF(AND(C141&gt;=60%,C141&lt;=99%),"…",IF(C141=100%,"….","")))))</f>
        <v/>
      </c>
      <c r="H141" s="36" t="str">
        <f t="shared" ref="H141" ca="1" si="345">IF(C141="x","",IF(C141="n/a",".",IF(AND(C141&gt;=40%,C141&lt;=59%),"..",IF(AND(C141&gt;=60%,C141&lt;=99%),"…",IF(C141=100%,"….","")))))</f>
        <v/>
      </c>
      <c r="I141" s="36" t="str">
        <f t="shared" ref="I141" ca="1" si="346">IF(C141="x","",IF(C141="n/a",".",IF(AND(C141&gt;=50%,C141&lt;=59%),"..",IF(AND(C141&gt;=60%,C141&lt;=99%),"…",IF(C141=100%,"….","")))))</f>
        <v/>
      </c>
      <c r="J141" s="36" t="str">
        <f t="shared" ref="J141" ca="1" si="347">IF(C141="x","",IF(C141="n/a",".",IF(AND(C141&gt;=60%,C141&lt;=99%),"…",IF(C141=100%,"….",""))))</f>
        <v/>
      </c>
      <c r="K141" s="36" t="str">
        <f t="shared" ref="K141" ca="1" si="348">IF(C141="x","",IF(C141="n/a",".",IF(AND(C141&gt;=70%,C141&lt;=99%),"…",IF(C141=100%,"….",""))))</f>
        <v/>
      </c>
      <c r="L141" s="36" t="str">
        <f t="shared" ref="L141" ca="1" si="349">IF(C141="x","",IF(C141="n/a",".",IF(AND(C141&gt;=80%,C141&lt;=99%),"…",IF(C141=100%,"….",""))))</f>
        <v/>
      </c>
      <c r="M141" s="36" t="str">
        <f t="shared" ref="M141" ca="1" si="350">IF(C141="x","",IF(C141="n/a",".",IF(AND(C141&gt;=90%,C141&lt;=99%),"…",IF(C141=100%,"….",""))))</f>
        <v/>
      </c>
      <c r="N141" s="37" t="str">
        <f t="shared" ref="N141" ca="1" si="351">IF(C141="x","",IF(C141="n/a",".",IF(C141=100%,"….","")))</f>
        <v/>
      </c>
    </row>
    <row r="142" spans="2:14">
      <c r="B142" s="49" t="s">
        <v>145</v>
      </c>
      <c r="C142" s="36"/>
      <c r="D142" s="36"/>
      <c r="E142" s="36"/>
      <c r="F142" s="36"/>
      <c r="G142" s="36"/>
      <c r="H142" s="36"/>
      <c r="I142" s="36"/>
      <c r="J142" s="36"/>
      <c r="K142" s="36"/>
      <c r="L142" s="36"/>
      <c r="M142" s="36"/>
      <c r="N142" s="37"/>
    </row>
    <row r="143" spans="2:14">
      <c r="B143" s="46">
        <v>3.24</v>
      </c>
      <c r="C143" s="47" t="str">
        <f ca="1">IF(ReferenceSheet!G112="","x",ReferenceSheet!G112)</f>
        <v>x</v>
      </c>
      <c r="D143" s="36" t="str">
        <f t="shared" ca="1" si="281"/>
        <v/>
      </c>
      <c r="E143" s="36" t="str">
        <f t="shared" ref="E143" ca="1" si="352">IF(C143="x","",IF(C143="n/a",".",IF(AND(C143&gt;=10%,C143&lt;=59%),"..",IF(AND(C143&gt;=60%,C143&lt;=99%),"…",IF(C143=100%,"….","")))))</f>
        <v/>
      </c>
      <c r="F143" s="36" t="str">
        <f t="shared" ref="F143" ca="1" si="353">IF(C143="x","",IF(C143="n/a",".",IF(AND(C143&gt;=20%,C143&lt;=59%),"..",IF(AND(C143&gt;=60%,C143&lt;=99%),"…",IF(C143=100%,"….","")))))</f>
        <v/>
      </c>
      <c r="G143" s="36" t="str">
        <f t="shared" ref="G143" ca="1" si="354">IF(C143="x","",IF(C143="n/a",".",IF(AND(C143&gt;=30%,C143&lt;=59%),"..",IF(AND(C143&gt;=60%,C143&lt;=99%),"…",IF(C143=100%,"….","")))))</f>
        <v/>
      </c>
      <c r="H143" s="36" t="str">
        <f t="shared" ref="H143" ca="1" si="355">IF(C143="x","",IF(C143="n/a",".",IF(AND(C143&gt;=40%,C143&lt;=59%),"..",IF(AND(C143&gt;=60%,C143&lt;=99%),"…",IF(C143=100%,"….","")))))</f>
        <v/>
      </c>
      <c r="I143" s="36" t="str">
        <f t="shared" ref="I143" ca="1" si="356">IF(C143="x","",IF(C143="n/a",".",IF(AND(C143&gt;=50%,C143&lt;=59%),"..",IF(AND(C143&gt;=60%,C143&lt;=99%),"…",IF(C143=100%,"….","")))))</f>
        <v/>
      </c>
      <c r="J143" s="36" t="str">
        <f t="shared" ref="J143" ca="1" si="357">IF(C143="x","",IF(C143="n/a",".",IF(AND(C143&gt;=60%,C143&lt;=99%),"…",IF(C143=100%,"….",""))))</f>
        <v/>
      </c>
      <c r="K143" s="36" t="str">
        <f t="shared" ref="K143" ca="1" si="358">IF(C143="x","",IF(C143="n/a",".",IF(AND(C143&gt;=70%,C143&lt;=99%),"…",IF(C143=100%,"….",""))))</f>
        <v/>
      </c>
      <c r="L143" s="36" t="str">
        <f t="shared" ref="L143" ca="1" si="359">IF(C143="x","",IF(C143="n/a",".",IF(AND(C143&gt;=80%,C143&lt;=99%),"…",IF(C143=100%,"….",""))))</f>
        <v/>
      </c>
      <c r="M143" s="36" t="str">
        <f t="shared" ref="M143" ca="1" si="360">IF(C143="x","",IF(C143="n/a",".",IF(AND(C143&gt;=90%,C143&lt;=99%),"…",IF(C143=100%,"….",""))))</f>
        <v/>
      </c>
      <c r="N143" s="37" t="str">
        <f t="shared" ref="N143" ca="1" si="361">IF(C143="x","",IF(C143="n/a",".",IF(C143=100%,"….","")))</f>
        <v/>
      </c>
    </row>
    <row r="144" spans="2:14">
      <c r="B144" s="49" t="s">
        <v>146</v>
      </c>
      <c r="C144" s="36"/>
      <c r="D144" s="36"/>
      <c r="E144" s="36"/>
      <c r="F144" s="36"/>
      <c r="G144" s="36"/>
      <c r="H144" s="36"/>
      <c r="I144" s="36"/>
      <c r="J144" s="36"/>
      <c r="K144" s="36"/>
      <c r="L144" s="36"/>
      <c r="M144" s="36"/>
      <c r="N144" s="37"/>
    </row>
    <row r="145" spans="2:14">
      <c r="B145" s="46">
        <v>3.25</v>
      </c>
      <c r="C145" s="47" t="str">
        <f ca="1">IF(ReferenceSheet!G114="","x",ReferenceSheet!G114)</f>
        <v>x</v>
      </c>
      <c r="D145" s="36" t="str">
        <f t="shared" ca="1" si="281"/>
        <v/>
      </c>
      <c r="E145" s="36" t="str">
        <f t="shared" ref="E145" ca="1" si="362">IF(C145="x","",IF(C145="n/a",".",IF(AND(C145&gt;=10%,C145&lt;=59%),"..",IF(AND(C145&gt;=60%,C145&lt;=99%),"…",IF(C145=100%,"….","")))))</f>
        <v/>
      </c>
      <c r="F145" s="36" t="str">
        <f t="shared" ref="F145" ca="1" si="363">IF(C145="x","",IF(C145="n/a",".",IF(AND(C145&gt;=20%,C145&lt;=59%),"..",IF(AND(C145&gt;=60%,C145&lt;=99%),"…",IF(C145=100%,"….","")))))</f>
        <v/>
      </c>
      <c r="G145" s="36" t="str">
        <f t="shared" ref="G145" ca="1" si="364">IF(C145="x","",IF(C145="n/a",".",IF(AND(C145&gt;=30%,C145&lt;=59%),"..",IF(AND(C145&gt;=60%,C145&lt;=99%),"…",IF(C145=100%,"….","")))))</f>
        <v/>
      </c>
      <c r="H145" s="36" t="str">
        <f t="shared" ref="H145" ca="1" si="365">IF(C145="x","",IF(C145="n/a",".",IF(AND(C145&gt;=40%,C145&lt;=59%),"..",IF(AND(C145&gt;=60%,C145&lt;=99%),"…",IF(C145=100%,"….","")))))</f>
        <v/>
      </c>
      <c r="I145" s="36" t="str">
        <f t="shared" ref="I145" ca="1" si="366">IF(C145="x","",IF(C145="n/a",".",IF(AND(C145&gt;=50%,C145&lt;=59%),"..",IF(AND(C145&gt;=60%,C145&lt;=99%),"…",IF(C145=100%,"….","")))))</f>
        <v/>
      </c>
      <c r="J145" s="36" t="str">
        <f t="shared" ref="J145" ca="1" si="367">IF(C145="x","",IF(C145="n/a",".",IF(AND(C145&gt;=60%,C145&lt;=99%),"…",IF(C145=100%,"….",""))))</f>
        <v/>
      </c>
      <c r="K145" s="36" t="str">
        <f t="shared" ref="K145" ca="1" si="368">IF(C145="x","",IF(C145="n/a",".",IF(AND(C145&gt;=70%,C145&lt;=99%),"…",IF(C145=100%,"….",""))))</f>
        <v/>
      </c>
      <c r="L145" s="36" t="str">
        <f t="shared" ref="L145" ca="1" si="369">IF(C145="x","",IF(C145="n/a",".",IF(AND(C145&gt;=80%,C145&lt;=99%),"…",IF(C145=100%,"….",""))))</f>
        <v/>
      </c>
      <c r="M145" s="36" t="str">
        <f t="shared" ref="M145" ca="1" si="370">IF(C145="x","",IF(C145="n/a",".",IF(AND(C145&gt;=90%,C145&lt;=99%),"…",IF(C145=100%,"….",""))))</f>
        <v/>
      </c>
      <c r="N145" s="37" t="str">
        <f t="shared" ref="N145" ca="1" si="371">IF(C145="x","",IF(C145="n/a",".",IF(C145=100%,"….","")))</f>
        <v/>
      </c>
    </row>
    <row r="146" spans="2:14">
      <c r="B146" s="49" t="s">
        <v>147</v>
      </c>
      <c r="C146" s="36"/>
      <c r="D146" s="36"/>
      <c r="E146" s="36"/>
      <c r="F146" s="36"/>
      <c r="G146" s="36"/>
      <c r="H146" s="36"/>
      <c r="I146" s="36"/>
      <c r="J146" s="36"/>
      <c r="K146" s="36"/>
      <c r="L146" s="36"/>
      <c r="M146" s="36"/>
      <c r="N146" s="37"/>
    </row>
    <row r="147" spans="2:14">
      <c r="B147" s="46">
        <v>3.26</v>
      </c>
      <c r="C147" s="47" t="str">
        <f ca="1">IF(ReferenceSheet!G116="","x",ReferenceSheet!G116)</f>
        <v>x</v>
      </c>
      <c r="D147" s="36" t="str">
        <f t="shared" ca="1" si="281"/>
        <v/>
      </c>
      <c r="E147" s="36" t="str">
        <f t="shared" ref="E147" ca="1" si="372">IF(C147="x","",IF(C147="n/a",".",IF(AND(C147&gt;=10%,C147&lt;=59%),"..",IF(AND(C147&gt;=60%,C147&lt;=99%),"…",IF(C147=100%,"….","")))))</f>
        <v/>
      </c>
      <c r="F147" s="36" t="str">
        <f t="shared" ref="F147" ca="1" si="373">IF(C147="x","",IF(C147="n/a",".",IF(AND(C147&gt;=20%,C147&lt;=59%),"..",IF(AND(C147&gt;=60%,C147&lt;=99%),"…",IF(C147=100%,"….","")))))</f>
        <v/>
      </c>
      <c r="G147" s="36" t="str">
        <f t="shared" ref="G147" ca="1" si="374">IF(C147="x","",IF(C147="n/a",".",IF(AND(C147&gt;=30%,C147&lt;=59%),"..",IF(AND(C147&gt;=60%,C147&lt;=99%),"…",IF(C147=100%,"….","")))))</f>
        <v/>
      </c>
      <c r="H147" s="36" t="str">
        <f t="shared" ref="H147" ca="1" si="375">IF(C147="x","",IF(C147="n/a",".",IF(AND(C147&gt;=40%,C147&lt;=59%),"..",IF(AND(C147&gt;=60%,C147&lt;=99%),"…",IF(C147=100%,"….","")))))</f>
        <v/>
      </c>
      <c r="I147" s="36" t="str">
        <f t="shared" ref="I147" ca="1" si="376">IF(C147="x","",IF(C147="n/a",".",IF(AND(C147&gt;=50%,C147&lt;=59%),"..",IF(AND(C147&gt;=60%,C147&lt;=99%),"…",IF(C147=100%,"….","")))))</f>
        <v/>
      </c>
      <c r="J147" s="36" t="str">
        <f t="shared" ref="J147" ca="1" si="377">IF(C147="x","",IF(C147="n/a",".",IF(AND(C147&gt;=60%,C147&lt;=99%),"…",IF(C147=100%,"….",""))))</f>
        <v/>
      </c>
      <c r="K147" s="36" t="str">
        <f t="shared" ref="K147" ca="1" si="378">IF(C147="x","",IF(C147="n/a",".",IF(AND(C147&gt;=70%,C147&lt;=99%),"…",IF(C147=100%,"….",""))))</f>
        <v/>
      </c>
      <c r="L147" s="36" t="str">
        <f t="shared" ref="L147" ca="1" si="379">IF(C147="x","",IF(C147="n/a",".",IF(AND(C147&gt;=80%,C147&lt;=99%),"…",IF(C147=100%,"….",""))))</f>
        <v/>
      </c>
      <c r="M147" s="36" t="str">
        <f t="shared" ref="M147" ca="1" si="380">IF(C147="x","",IF(C147="n/a",".",IF(AND(C147&gt;=90%,C147&lt;=99%),"…",IF(C147=100%,"….",""))))</f>
        <v/>
      </c>
      <c r="N147" s="37" t="str">
        <f t="shared" ref="N147" ca="1" si="381">IF(C147="x","",IF(C147="n/a",".",IF(C147=100%,"….","")))</f>
        <v/>
      </c>
    </row>
    <row r="148" spans="2:14">
      <c r="B148" s="56" t="s">
        <v>89</v>
      </c>
      <c r="C148" s="57"/>
      <c r="D148" s="57"/>
      <c r="E148" s="57"/>
      <c r="F148" s="57"/>
      <c r="G148" s="57"/>
      <c r="H148" s="57"/>
      <c r="I148" s="57"/>
      <c r="J148" s="57"/>
      <c r="K148" s="57"/>
      <c r="L148" s="57"/>
      <c r="M148" s="57"/>
      <c r="N148" s="58"/>
    </row>
    <row r="149" spans="2:14">
      <c r="B149" s="49" t="s">
        <v>148</v>
      </c>
      <c r="C149" s="36"/>
      <c r="D149" s="36"/>
      <c r="E149" s="36"/>
      <c r="F149" s="36"/>
      <c r="G149" s="36"/>
      <c r="H149" s="36"/>
      <c r="I149" s="36"/>
      <c r="J149" s="36"/>
      <c r="K149" s="36"/>
      <c r="L149" s="36"/>
      <c r="M149" s="36"/>
      <c r="N149" s="37"/>
    </row>
    <row r="150" spans="2:14">
      <c r="B150" s="46">
        <v>3.27</v>
      </c>
      <c r="C150" s="47" t="str">
        <f ca="1">IF(ReferenceSheet!G119="","x",ReferenceSheet!G119)</f>
        <v>x</v>
      </c>
      <c r="D150" s="36" t="str">
        <f t="shared" ref="D150:D158" ca="1" si="382">IF(C150="x","",IF(C150="n/a",".",IF(AND(C150&gt;=0%,C150&lt;=59%),"..",IF(AND(C150&gt;=60%,C150&lt;=99%),"…",IF(C150=100%,"….","")))))</f>
        <v/>
      </c>
      <c r="E150" s="36" t="str">
        <f t="shared" ref="E150" ca="1" si="383">IF(C150="x","",IF(C150="n/a",".",IF(AND(C150&gt;=10%,C150&lt;=59%),"..",IF(AND(C150&gt;=60%,C150&lt;=99%),"…",IF(C150=100%,"….","")))))</f>
        <v/>
      </c>
      <c r="F150" s="36" t="str">
        <f t="shared" ref="F150" ca="1" si="384">IF(C150="x","",IF(C150="n/a",".",IF(AND(C150&gt;=20%,C150&lt;=59%),"..",IF(AND(C150&gt;=60%,C150&lt;=99%),"…",IF(C150=100%,"….","")))))</f>
        <v/>
      </c>
      <c r="G150" s="36" t="str">
        <f t="shared" ref="G150" ca="1" si="385">IF(C150="x","",IF(C150="n/a",".",IF(AND(C150&gt;=30%,C150&lt;=59%),"..",IF(AND(C150&gt;=60%,C150&lt;=99%),"…",IF(C150=100%,"….","")))))</f>
        <v/>
      </c>
      <c r="H150" s="36" t="str">
        <f t="shared" ref="H150" ca="1" si="386">IF(C150="x","",IF(C150="n/a",".",IF(AND(C150&gt;=40%,C150&lt;=59%),"..",IF(AND(C150&gt;=60%,C150&lt;=99%),"…",IF(C150=100%,"….","")))))</f>
        <v/>
      </c>
      <c r="I150" s="36" t="str">
        <f t="shared" ref="I150" ca="1" si="387">IF(C150="x","",IF(C150="n/a",".",IF(AND(C150&gt;=50%,C150&lt;=59%),"..",IF(AND(C150&gt;=60%,C150&lt;=99%),"…",IF(C150=100%,"….","")))))</f>
        <v/>
      </c>
      <c r="J150" s="36" t="str">
        <f t="shared" ref="J150" ca="1" si="388">IF(C150="x","",IF(C150="n/a",".",IF(AND(C150&gt;=60%,C150&lt;=99%),"…",IF(C150=100%,"….",""))))</f>
        <v/>
      </c>
      <c r="K150" s="36" t="str">
        <f t="shared" ref="K150" ca="1" si="389">IF(C150="x","",IF(C150="n/a",".",IF(AND(C150&gt;=70%,C150&lt;=99%),"…",IF(C150=100%,"….",""))))</f>
        <v/>
      </c>
      <c r="L150" s="36" t="str">
        <f t="shared" ref="L150" ca="1" si="390">IF(C150="x","",IF(C150="n/a",".",IF(AND(C150&gt;=80%,C150&lt;=99%),"…",IF(C150=100%,"….",""))))</f>
        <v/>
      </c>
      <c r="M150" s="36" t="str">
        <f t="shared" ref="M150" ca="1" si="391">IF(C150="x","",IF(C150="n/a",".",IF(AND(C150&gt;=90%,C150&lt;=99%),"…",IF(C150=100%,"….",""))))</f>
        <v/>
      </c>
      <c r="N150" s="37" t="str">
        <f t="shared" ref="N150" ca="1" si="392">IF(C150="x","",IF(C150="n/a",".",IF(C150=100%,"….","")))</f>
        <v/>
      </c>
    </row>
    <row r="151" spans="2:14">
      <c r="B151" s="49" t="s">
        <v>149</v>
      </c>
      <c r="C151" s="36"/>
      <c r="D151" s="36"/>
      <c r="E151" s="36"/>
      <c r="F151" s="36"/>
      <c r="G151" s="36"/>
      <c r="H151" s="36"/>
      <c r="I151" s="36"/>
      <c r="J151" s="36"/>
      <c r="K151" s="36"/>
      <c r="L151" s="36"/>
      <c r="M151" s="36"/>
      <c r="N151" s="37"/>
    </row>
    <row r="152" spans="2:14">
      <c r="B152" s="46">
        <v>3.28</v>
      </c>
      <c r="C152" s="47" t="str">
        <f ca="1">IF(ReferenceSheet!G121="","x",ReferenceSheet!G121)</f>
        <v>x</v>
      </c>
      <c r="D152" s="36" t="str">
        <f t="shared" ca="1" si="382"/>
        <v/>
      </c>
      <c r="E152" s="36" t="str">
        <f t="shared" ref="E152" ca="1" si="393">IF(C152="x","",IF(C152="n/a",".",IF(AND(C152&gt;=10%,C152&lt;=59%),"..",IF(AND(C152&gt;=60%,C152&lt;=99%),"…",IF(C152=100%,"….","")))))</f>
        <v/>
      </c>
      <c r="F152" s="36" t="str">
        <f t="shared" ref="F152" ca="1" si="394">IF(C152="x","",IF(C152="n/a",".",IF(AND(C152&gt;=20%,C152&lt;=59%),"..",IF(AND(C152&gt;=60%,C152&lt;=99%),"…",IF(C152=100%,"….","")))))</f>
        <v/>
      </c>
      <c r="G152" s="36" t="str">
        <f t="shared" ref="G152" ca="1" si="395">IF(C152="x","",IF(C152="n/a",".",IF(AND(C152&gt;=30%,C152&lt;=59%),"..",IF(AND(C152&gt;=60%,C152&lt;=99%),"…",IF(C152=100%,"….","")))))</f>
        <v/>
      </c>
      <c r="H152" s="36" t="str">
        <f t="shared" ref="H152" ca="1" si="396">IF(C152="x","",IF(C152="n/a",".",IF(AND(C152&gt;=40%,C152&lt;=59%),"..",IF(AND(C152&gt;=60%,C152&lt;=99%),"…",IF(C152=100%,"….","")))))</f>
        <v/>
      </c>
      <c r="I152" s="36" t="str">
        <f t="shared" ref="I152" ca="1" si="397">IF(C152="x","",IF(C152="n/a",".",IF(AND(C152&gt;=50%,C152&lt;=59%),"..",IF(AND(C152&gt;=60%,C152&lt;=99%),"…",IF(C152=100%,"….","")))))</f>
        <v/>
      </c>
      <c r="J152" s="36" t="str">
        <f t="shared" ref="J152" ca="1" si="398">IF(C152="x","",IF(C152="n/a",".",IF(AND(C152&gt;=60%,C152&lt;=99%),"…",IF(C152=100%,"….",""))))</f>
        <v/>
      </c>
      <c r="K152" s="36" t="str">
        <f t="shared" ref="K152" ca="1" si="399">IF(C152="x","",IF(C152="n/a",".",IF(AND(C152&gt;=70%,C152&lt;=99%),"…",IF(C152=100%,"….",""))))</f>
        <v/>
      </c>
      <c r="L152" s="36" t="str">
        <f t="shared" ref="L152" ca="1" si="400">IF(C152="x","",IF(C152="n/a",".",IF(AND(C152&gt;=80%,C152&lt;=99%),"…",IF(C152=100%,"….",""))))</f>
        <v/>
      </c>
      <c r="M152" s="36" t="str">
        <f t="shared" ref="M152" ca="1" si="401">IF(C152="x","",IF(C152="n/a",".",IF(AND(C152&gt;=90%,C152&lt;=99%),"…",IF(C152=100%,"….",""))))</f>
        <v/>
      </c>
      <c r="N152" s="37" t="str">
        <f t="shared" ref="N152" ca="1" si="402">IF(C152="x","",IF(C152="n/a",".",IF(C152=100%,"….","")))</f>
        <v/>
      </c>
    </row>
    <row r="153" spans="2:14">
      <c r="B153" s="49" t="s">
        <v>150</v>
      </c>
      <c r="C153" s="36"/>
      <c r="D153" s="36"/>
      <c r="E153" s="36"/>
      <c r="F153" s="36"/>
      <c r="G153" s="36"/>
      <c r="H153" s="36"/>
      <c r="I153" s="36"/>
      <c r="J153" s="36"/>
      <c r="K153" s="36"/>
      <c r="L153" s="36"/>
      <c r="M153" s="36"/>
      <c r="N153" s="37"/>
    </row>
    <row r="154" spans="2:14">
      <c r="B154" s="46">
        <v>3.29</v>
      </c>
      <c r="C154" s="47" t="str">
        <f ca="1">IF(ReferenceSheet!G123="","x",ReferenceSheet!G123)</f>
        <v>x</v>
      </c>
      <c r="D154" s="36" t="str">
        <f t="shared" ca="1" si="382"/>
        <v/>
      </c>
      <c r="E154" s="36" t="str">
        <f t="shared" ref="E154" ca="1" si="403">IF(C154="x","",IF(C154="n/a",".",IF(AND(C154&gt;=10%,C154&lt;=59%),"..",IF(AND(C154&gt;=60%,C154&lt;=99%),"…",IF(C154=100%,"….","")))))</f>
        <v/>
      </c>
      <c r="F154" s="36" t="str">
        <f t="shared" ref="F154" ca="1" si="404">IF(C154="x","",IF(C154="n/a",".",IF(AND(C154&gt;=20%,C154&lt;=59%),"..",IF(AND(C154&gt;=60%,C154&lt;=99%),"…",IF(C154=100%,"….","")))))</f>
        <v/>
      </c>
      <c r="G154" s="36" t="str">
        <f t="shared" ref="G154" ca="1" si="405">IF(C154="x","",IF(C154="n/a",".",IF(AND(C154&gt;=30%,C154&lt;=59%),"..",IF(AND(C154&gt;=60%,C154&lt;=99%),"…",IF(C154=100%,"….","")))))</f>
        <v/>
      </c>
      <c r="H154" s="36" t="str">
        <f t="shared" ref="H154" ca="1" si="406">IF(C154="x","",IF(C154="n/a",".",IF(AND(C154&gt;=40%,C154&lt;=59%),"..",IF(AND(C154&gt;=60%,C154&lt;=99%),"…",IF(C154=100%,"….","")))))</f>
        <v/>
      </c>
      <c r="I154" s="36" t="str">
        <f t="shared" ref="I154" ca="1" si="407">IF(C154="x","",IF(C154="n/a",".",IF(AND(C154&gt;=50%,C154&lt;=59%),"..",IF(AND(C154&gt;=60%,C154&lt;=99%),"…",IF(C154=100%,"….","")))))</f>
        <v/>
      </c>
      <c r="J154" s="36" t="str">
        <f t="shared" ref="J154" ca="1" si="408">IF(C154="x","",IF(C154="n/a",".",IF(AND(C154&gt;=60%,C154&lt;=99%),"…",IF(C154=100%,"….",""))))</f>
        <v/>
      </c>
      <c r="K154" s="36" t="str">
        <f t="shared" ref="K154" ca="1" si="409">IF(C154="x","",IF(C154="n/a",".",IF(AND(C154&gt;=70%,C154&lt;=99%),"…",IF(C154=100%,"….",""))))</f>
        <v/>
      </c>
      <c r="L154" s="36" t="str">
        <f t="shared" ref="L154" ca="1" si="410">IF(C154="x","",IF(C154="n/a",".",IF(AND(C154&gt;=80%,C154&lt;=99%),"…",IF(C154=100%,"….",""))))</f>
        <v/>
      </c>
      <c r="M154" s="36" t="str">
        <f t="shared" ref="M154" ca="1" si="411">IF(C154="x","",IF(C154="n/a",".",IF(AND(C154&gt;=90%,C154&lt;=99%),"…",IF(C154=100%,"….",""))))</f>
        <v/>
      </c>
      <c r="N154" s="37" t="str">
        <f t="shared" ref="N154" ca="1" si="412">IF(C154="x","",IF(C154="n/a",".",IF(C154=100%,"….","")))</f>
        <v/>
      </c>
    </row>
    <row r="155" spans="2:14">
      <c r="B155" s="49" t="s">
        <v>151</v>
      </c>
      <c r="C155" s="36"/>
      <c r="D155" s="36"/>
      <c r="E155" s="36"/>
      <c r="F155" s="36"/>
      <c r="G155" s="36"/>
      <c r="H155" s="36"/>
      <c r="I155" s="36"/>
      <c r="J155" s="36"/>
      <c r="K155" s="36"/>
      <c r="L155" s="36"/>
      <c r="M155" s="36"/>
      <c r="N155" s="37"/>
    </row>
    <row r="156" spans="2:14">
      <c r="B156" s="46" t="s">
        <v>253</v>
      </c>
      <c r="C156" s="47" t="str">
        <f ca="1">IF(ReferenceSheet!G125="","x",ReferenceSheet!G125)</f>
        <v>x</v>
      </c>
      <c r="D156" s="36" t="str">
        <f t="shared" ca="1" si="382"/>
        <v/>
      </c>
      <c r="E156" s="36" t="str">
        <f t="shared" ref="E156" ca="1" si="413">IF(C156="x","",IF(C156="n/a",".",IF(AND(C156&gt;=10%,C156&lt;=59%),"..",IF(AND(C156&gt;=60%,C156&lt;=99%),"…",IF(C156=100%,"….","")))))</f>
        <v/>
      </c>
      <c r="F156" s="36" t="str">
        <f t="shared" ref="F156" ca="1" si="414">IF(C156="x","",IF(C156="n/a",".",IF(AND(C156&gt;=20%,C156&lt;=59%),"..",IF(AND(C156&gt;=60%,C156&lt;=99%),"…",IF(C156=100%,"….","")))))</f>
        <v/>
      </c>
      <c r="G156" s="36" t="str">
        <f t="shared" ref="G156" ca="1" si="415">IF(C156="x","",IF(C156="n/a",".",IF(AND(C156&gt;=30%,C156&lt;=59%),"..",IF(AND(C156&gt;=60%,C156&lt;=99%),"…",IF(C156=100%,"….","")))))</f>
        <v/>
      </c>
      <c r="H156" s="36" t="str">
        <f t="shared" ref="H156" ca="1" si="416">IF(C156="x","",IF(C156="n/a",".",IF(AND(C156&gt;=40%,C156&lt;=59%),"..",IF(AND(C156&gt;=60%,C156&lt;=99%),"…",IF(C156=100%,"….","")))))</f>
        <v/>
      </c>
      <c r="I156" s="36" t="str">
        <f t="shared" ref="I156" ca="1" si="417">IF(C156="x","",IF(C156="n/a",".",IF(AND(C156&gt;=50%,C156&lt;=59%),"..",IF(AND(C156&gt;=60%,C156&lt;=99%),"…",IF(C156=100%,"….","")))))</f>
        <v/>
      </c>
      <c r="J156" s="36" t="str">
        <f t="shared" ref="J156" ca="1" si="418">IF(C156="x","",IF(C156="n/a",".",IF(AND(C156&gt;=60%,C156&lt;=99%),"…",IF(C156=100%,"….",""))))</f>
        <v/>
      </c>
      <c r="K156" s="36" t="str">
        <f t="shared" ref="K156" ca="1" si="419">IF(C156="x","",IF(C156="n/a",".",IF(AND(C156&gt;=70%,C156&lt;=99%),"…",IF(C156=100%,"….",""))))</f>
        <v/>
      </c>
      <c r="L156" s="36" t="str">
        <f t="shared" ref="L156" ca="1" si="420">IF(C156="x","",IF(C156="n/a",".",IF(AND(C156&gt;=80%,C156&lt;=99%),"…",IF(C156=100%,"….",""))))</f>
        <v/>
      </c>
      <c r="M156" s="36" t="str">
        <f t="shared" ref="M156" ca="1" si="421">IF(C156="x","",IF(C156="n/a",".",IF(AND(C156&gt;=90%,C156&lt;=99%),"…",IF(C156=100%,"….",""))))</f>
        <v/>
      </c>
      <c r="N156" s="37" t="str">
        <f t="shared" ref="N156" ca="1" si="422">IF(C156="x","",IF(C156="n/a",".",IF(C156=100%,"….","")))</f>
        <v/>
      </c>
    </row>
    <row r="157" spans="2:14">
      <c r="B157" s="49" t="s">
        <v>152</v>
      </c>
      <c r="C157" s="36"/>
      <c r="D157" s="36"/>
      <c r="E157" s="36"/>
      <c r="F157" s="36"/>
      <c r="G157" s="36"/>
      <c r="H157" s="36"/>
      <c r="I157" s="36"/>
      <c r="J157" s="36"/>
      <c r="K157" s="36"/>
      <c r="L157" s="36"/>
      <c r="M157" s="36"/>
      <c r="N157" s="37"/>
    </row>
    <row r="158" spans="2:14">
      <c r="B158" s="46">
        <v>3.31</v>
      </c>
      <c r="C158" s="47" t="str">
        <f ca="1">IF(ReferenceSheet!G127="","x",ReferenceSheet!G127)</f>
        <v>x</v>
      </c>
      <c r="D158" s="36" t="str">
        <f t="shared" ca="1" si="382"/>
        <v/>
      </c>
      <c r="E158" s="36" t="str">
        <f t="shared" ref="E158" ca="1" si="423">IF(C158="x","",IF(C158="n/a",".",IF(AND(C158&gt;=10%,C158&lt;=59%),"..",IF(AND(C158&gt;=60%,C158&lt;=99%),"…",IF(C158=100%,"….","")))))</f>
        <v/>
      </c>
      <c r="F158" s="36" t="str">
        <f t="shared" ref="F158" ca="1" si="424">IF(C158="x","",IF(C158="n/a",".",IF(AND(C158&gt;=20%,C158&lt;=59%),"..",IF(AND(C158&gt;=60%,C158&lt;=99%),"…",IF(C158=100%,"….","")))))</f>
        <v/>
      </c>
      <c r="G158" s="36" t="str">
        <f t="shared" ref="G158" ca="1" si="425">IF(C158="x","",IF(C158="n/a",".",IF(AND(C158&gt;=30%,C158&lt;=59%),"..",IF(AND(C158&gt;=60%,C158&lt;=99%),"…",IF(C158=100%,"….","")))))</f>
        <v/>
      </c>
      <c r="H158" s="36" t="str">
        <f t="shared" ref="H158" ca="1" si="426">IF(C158="x","",IF(C158="n/a",".",IF(AND(C158&gt;=40%,C158&lt;=59%),"..",IF(AND(C158&gt;=60%,C158&lt;=99%),"…",IF(C158=100%,"….","")))))</f>
        <v/>
      </c>
      <c r="I158" s="36" t="str">
        <f t="shared" ref="I158" ca="1" si="427">IF(C158="x","",IF(C158="n/a",".",IF(AND(C158&gt;=50%,C158&lt;=59%),"..",IF(AND(C158&gt;=60%,C158&lt;=99%),"…",IF(C158=100%,"….","")))))</f>
        <v/>
      </c>
      <c r="J158" s="36" t="str">
        <f t="shared" ref="J158" ca="1" si="428">IF(C158="x","",IF(C158="n/a",".",IF(AND(C158&gt;=60%,C158&lt;=99%),"…",IF(C158=100%,"….",""))))</f>
        <v/>
      </c>
      <c r="K158" s="36" t="str">
        <f t="shared" ref="K158" ca="1" si="429">IF(C158="x","",IF(C158="n/a",".",IF(AND(C158&gt;=70%,C158&lt;=99%),"…",IF(C158=100%,"….",""))))</f>
        <v/>
      </c>
      <c r="L158" s="36" t="str">
        <f t="shared" ref="L158" ca="1" si="430">IF(C158="x","",IF(C158="n/a",".",IF(AND(C158&gt;=80%,C158&lt;=99%),"…",IF(C158=100%,"….",""))))</f>
        <v/>
      </c>
      <c r="M158" s="36" t="str">
        <f t="shared" ref="M158" ca="1" si="431">IF(C158="x","",IF(C158="n/a",".",IF(AND(C158&gt;=90%,C158&lt;=99%),"…",IF(C158=100%,"….",""))))</f>
        <v/>
      </c>
      <c r="N158" s="37" t="str">
        <f t="shared" ref="N158" ca="1" si="432">IF(C158="x","",IF(C158="n/a",".",IF(C158=100%,"….","")))</f>
        <v/>
      </c>
    </row>
    <row r="159" spans="2:14">
      <c r="B159" s="56" t="s">
        <v>90</v>
      </c>
      <c r="C159" s="57"/>
      <c r="D159" s="57"/>
      <c r="E159" s="57"/>
      <c r="F159" s="57"/>
      <c r="G159" s="57"/>
      <c r="H159" s="57"/>
      <c r="I159" s="57"/>
      <c r="J159" s="57"/>
      <c r="K159" s="57"/>
      <c r="L159" s="57"/>
      <c r="M159" s="57"/>
      <c r="N159" s="58"/>
    </row>
    <row r="160" spans="2:14">
      <c r="B160" s="49" t="s">
        <v>153</v>
      </c>
      <c r="C160" s="36"/>
      <c r="D160" s="36"/>
      <c r="E160" s="36"/>
      <c r="F160" s="36"/>
      <c r="G160" s="36"/>
      <c r="H160" s="36"/>
      <c r="I160" s="36"/>
      <c r="J160" s="36"/>
      <c r="K160" s="36"/>
      <c r="L160" s="36"/>
      <c r="M160" s="36"/>
      <c r="N160" s="37"/>
    </row>
    <row r="161" spans="2:14">
      <c r="B161" s="46">
        <v>3.32</v>
      </c>
      <c r="C161" s="47" t="str">
        <f ca="1">IF(ReferenceSheet!G130="","x",ReferenceSheet!G130)</f>
        <v>x</v>
      </c>
      <c r="D161" s="36" t="str">
        <f t="shared" ref="D161:D166" ca="1" si="433">IF(C161="x","",IF(C161="n/a",".",IF(AND(C161&gt;=0%,C161&lt;=59%),"..",IF(AND(C161&gt;=60%,C161&lt;=99%),"…",IF(C161=100%,"….","")))))</f>
        <v/>
      </c>
      <c r="E161" s="36" t="str">
        <f t="shared" ref="E161:E162" ca="1" si="434">IF(C161="x","",IF(C161="n/a",".",IF(AND(C161&gt;=10%,C161&lt;=59%),"..",IF(AND(C161&gt;=60%,C161&lt;=99%),"…",IF(C161=100%,"….","")))))</f>
        <v/>
      </c>
      <c r="F161" s="36" t="str">
        <f t="shared" ref="F161:F162" ca="1" si="435">IF(C161="x","",IF(C161="n/a",".",IF(AND(C161&gt;=20%,C161&lt;=59%),"..",IF(AND(C161&gt;=60%,C161&lt;=99%),"…",IF(C161=100%,"….","")))))</f>
        <v/>
      </c>
      <c r="G161" s="36" t="str">
        <f t="shared" ref="G161:G162" ca="1" si="436">IF(C161="x","",IF(C161="n/a",".",IF(AND(C161&gt;=30%,C161&lt;=59%),"..",IF(AND(C161&gt;=60%,C161&lt;=99%),"…",IF(C161=100%,"….","")))))</f>
        <v/>
      </c>
      <c r="H161" s="36" t="str">
        <f t="shared" ref="H161:H162" ca="1" si="437">IF(C161="x","",IF(C161="n/a",".",IF(AND(C161&gt;=40%,C161&lt;=59%),"..",IF(AND(C161&gt;=60%,C161&lt;=99%),"…",IF(C161=100%,"….","")))))</f>
        <v/>
      </c>
      <c r="I161" s="36" t="str">
        <f t="shared" ref="I161:I162" ca="1" si="438">IF(C161="x","",IF(C161="n/a",".",IF(AND(C161&gt;=50%,C161&lt;=59%),"..",IF(AND(C161&gt;=60%,C161&lt;=99%),"…",IF(C161=100%,"….","")))))</f>
        <v/>
      </c>
      <c r="J161" s="36" t="str">
        <f t="shared" ref="J161:J162" ca="1" si="439">IF(C161="x","",IF(C161="n/a",".",IF(AND(C161&gt;=60%,C161&lt;=99%),"…",IF(C161=100%,"….",""))))</f>
        <v/>
      </c>
      <c r="K161" s="36" t="str">
        <f t="shared" ref="K161:K162" ca="1" si="440">IF(C161="x","",IF(C161="n/a",".",IF(AND(C161&gt;=70%,C161&lt;=99%),"…",IF(C161=100%,"….",""))))</f>
        <v/>
      </c>
      <c r="L161" s="36" t="str">
        <f t="shared" ref="L161:L162" ca="1" si="441">IF(C161="x","",IF(C161="n/a",".",IF(AND(C161&gt;=80%,C161&lt;=99%),"…",IF(C161=100%,"….",""))))</f>
        <v/>
      </c>
      <c r="M161" s="36" t="str">
        <f t="shared" ref="M161:M162" ca="1" si="442">IF(C161="x","",IF(C161="n/a",".",IF(AND(C161&gt;=90%,C161&lt;=99%),"…",IF(C161=100%,"….",""))))</f>
        <v/>
      </c>
      <c r="N161" s="37" t="str">
        <f t="shared" ref="N161:N162" ca="1" si="443">IF(C161="x","",IF(C161="n/a",".",IF(C161=100%,"….","")))</f>
        <v/>
      </c>
    </row>
    <row r="162" spans="2:14">
      <c r="B162" s="46">
        <v>3.33</v>
      </c>
      <c r="C162" s="47" t="str">
        <f ca="1">IF(ReferenceSheet!G131="","x",ReferenceSheet!G131)</f>
        <v>x</v>
      </c>
      <c r="D162" s="36" t="str">
        <f t="shared" ca="1" si="433"/>
        <v/>
      </c>
      <c r="E162" s="36" t="str">
        <f t="shared" ca="1" si="434"/>
        <v/>
      </c>
      <c r="F162" s="36" t="str">
        <f t="shared" ca="1" si="435"/>
        <v/>
      </c>
      <c r="G162" s="36" t="str">
        <f t="shared" ca="1" si="436"/>
        <v/>
      </c>
      <c r="H162" s="36" t="str">
        <f t="shared" ca="1" si="437"/>
        <v/>
      </c>
      <c r="I162" s="36" t="str">
        <f t="shared" ca="1" si="438"/>
        <v/>
      </c>
      <c r="J162" s="36" t="str">
        <f t="shared" ca="1" si="439"/>
        <v/>
      </c>
      <c r="K162" s="36" t="str">
        <f t="shared" ca="1" si="440"/>
        <v/>
      </c>
      <c r="L162" s="36" t="str">
        <f t="shared" ca="1" si="441"/>
        <v/>
      </c>
      <c r="M162" s="36" t="str">
        <f t="shared" ca="1" si="442"/>
        <v/>
      </c>
      <c r="N162" s="37" t="str">
        <f t="shared" ca="1" si="443"/>
        <v/>
      </c>
    </row>
    <row r="163" spans="2:14">
      <c r="B163" s="49" t="s">
        <v>154</v>
      </c>
      <c r="C163" s="36"/>
      <c r="D163" s="36"/>
      <c r="E163" s="36"/>
      <c r="F163" s="36"/>
      <c r="G163" s="36"/>
      <c r="H163" s="36"/>
      <c r="I163" s="36"/>
      <c r="J163" s="36"/>
      <c r="K163" s="36"/>
      <c r="L163" s="36"/>
      <c r="M163" s="36"/>
      <c r="N163" s="37"/>
    </row>
    <row r="164" spans="2:14">
      <c r="B164" s="46">
        <v>3.34</v>
      </c>
      <c r="C164" s="47" t="str">
        <f ca="1">IF(ReferenceSheet!G133="","x",ReferenceSheet!G133)</f>
        <v>x</v>
      </c>
      <c r="D164" s="36" t="str">
        <f t="shared" ca="1" si="433"/>
        <v/>
      </c>
      <c r="E164" s="36" t="str">
        <f t="shared" ref="E164" ca="1" si="444">IF(C164="x","",IF(C164="n/a",".",IF(AND(C164&gt;=10%,C164&lt;=59%),"..",IF(AND(C164&gt;=60%,C164&lt;=99%),"…",IF(C164=100%,"….","")))))</f>
        <v/>
      </c>
      <c r="F164" s="36" t="str">
        <f t="shared" ref="F164" ca="1" si="445">IF(C164="x","",IF(C164="n/a",".",IF(AND(C164&gt;=20%,C164&lt;=59%),"..",IF(AND(C164&gt;=60%,C164&lt;=99%),"…",IF(C164=100%,"….","")))))</f>
        <v/>
      </c>
      <c r="G164" s="36" t="str">
        <f t="shared" ref="G164" ca="1" si="446">IF(C164="x","",IF(C164="n/a",".",IF(AND(C164&gt;=30%,C164&lt;=59%),"..",IF(AND(C164&gt;=60%,C164&lt;=99%),"…",IF(C164=100%,"….","")))))</f>
        <v/>
      </c>
      <c r="H164" s="36" t="str">
        <f t="shared" ref="H164" ca="1" si="447">IF(C164="x","",IF(C164="n/a",".",IF(AND(C164&gt;=40%,C164&lt;=59%),"..",IF(AND(C164&gt;=60%,C164&lt;=99%),"…",IF(C164=100%,"….","")))))</f>
        <v/>
      </c>
      <c r="I164" s="36" t="str">
        <f t="shared" ref="I164" ca="1" si="448">IF(C164="x","",IF(C164="n/a",".",IF(AND(C164&gt;=50%,C164&lt;=59%),"..",IF(AND(C164&gt;=60%,C164&lt;=99%),"…",IF(C164=100%,"….","")))))</f>
        <v/>
      </c>
      <c r="J164" s="36" t="str">
        <f t="shared" ref="J164" ca="1" si="449">IF(C164="x","",IF(C164="n/a",".",IF(AND(C164&gt;=60%,C164&lt;=99%),"…",IF(C164=100%,"….",""))))</f>
        <v/>
      </c>
      <c r="K164" s="36" t="str">
        <f t="shared" ref="K164" ca="1" si="450">IF(C164="x","",IF(C164="n/a",".",IF(AND(C164&gt;=70%,C164&lt;=99%),"…",IF(C164=100%,"….",""))))</f>
        <v/>
      </c>
      <c r="L164" s="36" t="str">
        <f t="shared" ref="L164" ca="1" si="451">IF(C164="x","",IF(C164="n/a",".",IF(AND(C164&gt;=80%,C164&lt;=99%),"…",IF(C164=100%,"….",""))))</f>
        <v/>
      </c>
      <c r="M164" s="36" t="str">
        <f t="shared" ref="M164" ca="1" si="452">IF(C164="x","",IF(C164="n/a",".",IF(AND(C164&gt;=90%,C164&lt;=99%),"…",IF(C164=100%,"….",""))))</f>
        <v/>
      </c>
      <c r="N164" s="37" t="str">
        <f t="shared" ref="N164" ca="1" si="453">IF(C164="x","",IF(C164="n/a",".",IF(C164=100%,"….","")))</f>
        <v/>
      </c>
    </row>
    <row r="165" spans="2:14">
      <c r="B165" s="49" t="s">
        <v>155</v>
      </c>
      <c r="C165" s="36"/>
      <c r="D165" s="36"/>
      <c r="E165" s="36"/>
      <c r="F165" s="36"/>
      <c r="G165" s="36"/>
      <c r="H165" s="36"/>
      <c r="I165" s="36"/>
      <c r="J165" s="36"/>
      <c r="K165" s="36"/>
      <c r="L165" s="36"/>
      <c r="M165" s="36"/>
      <c r="N165" s="37"/>
    </row>
    <row r="166" spans="2:14">
      <c r="B166" s="46">
        <v>3.35</v>
      </c>
      <c r="C166" s="47" t="str">
        <f ca="1">IF(ReferenceSheet!G135="","x",ReferenceSheet!G135)</f>
        <v>x</v>
      </c>
      <c r="D166" s="36" t="str">
        <f t="shared" ca="1" si="433"/>
        <v/>
      </c>
      <c r="E166" s="36" t="str">
        <f t="shared" ref="E166" ca="1" si="454">IF(C166="x","",IF(C166="n/a",".",IF(AND(C166&gt;=10%,C166&lt;=59%),"..",IF(AND(C166&gt;=60%,C166&lt;=99%),"…",IF(C166=100%,"….","")))))</f>
        <v/>
      </c>
      <c r="F166" s="36" t="str">
        <f t="shared" ref="F166" ca="1" si="455">IF(C166="x","",IF(C166="n/a",".",IF(AND(C166&gt;=20%,C166&lt;=59%),"..",IF(AND(C166&gt;=60%,C166&lt;=99%),"…",IF(C166=100%,"….","")))))</f>
        <v/>
      </c>
      <c r="G166" s="36" t="str">
        <f t="shared" ref="G166" ca="1" si="456">IF(C166="x","",IF(C166="n/a",".",IF(AND(C166&gt;=30%,C166&lt;=59%),"..",IF(AND(C166&gt;=60%,C166&lt;=99%),"…",IF(C166=100%,"….","")))))</f>
        <v/>
      </c>
      <c r="H166" s="36" t="str">
        <f t="shared" ref="H166" ca="1" si="457">IF(C166="x","",IF(C166="n/a",".",IF(AND(C166&gt;=40%,C166&lt;=59%),"..",IF(AND(C166&gt;=60%,C166&lt;=99%),"…",IF(C166=100%,"….","")))))</f>
        <v/>
      </c>
      <c r="I166" s="36" t="str">
        <f t="shared" ref="I166" ca="1" si="458">IF(C166="x","",IF(C166="n/a",".",IF(AND(C166&gt;=50%,C166&lt;=59%),"..",IF(AND(C166&gt;=60%,C166&lt;=99%),"…",IF(C166=100%,"….","")))))</f>
        <v/>
      </c>
      <c r="J166" s="36" t="str">
        <f t="shared" ref="J166" ca="1" si="459">IF(C166="x","",IF(C166="n/a",".",IF(AND(C166&gt;=60%,C166&lt;=99%),"…",IF(C166=100%,"….",""))))</f>
        <v/>
      </c>
      <c r="K166" s="36" t="str">
        <f t="shared" ref="K166" ca="1" si="460">IF(C166="x","",IF(C166="n/a",".",IF(AND(C166&gt;=70%,C166&lt;=99%),"…",IF(C166=100%,"….",""))))</f>
        <v/>
      </c>
      <c r="L166" s="36" t="str">
        <f t="shared" ref="L166" ca="1" si="461">IF(C166="x","",IF(C166="n/a",".",IF(AND(C166&gt;=80%,C166&lt;=99%),"…",IF(C166=100%,"….",""))))</f>
        <v/>
      </c>
      <c r="M166" s="36" t="str">
        <f t="shared" ref="M166" ca="1" si="462">IF(C166="x","",IF(C166="n/a",".",IF(AND(C166&gt;=90%,C166&lt;=99%),"…",IF(C166=100%,"….",""))))</f>
        <v/>
      </c>
      <c r="N166" s="37" t="str">
        <f t="shared" ref="N166" ca="1" si="463">IF(C166="x","",IF(C166="n/a",".",IF(C166=100%,"….","")))</f>
        <v/>
      </c>
    </row>
    <row r="167" spans="2:14">
      <c r="B167" s="56" t="s">
        <v>91</v>
      </c>
      <c r="C167" s="57"/>
      <c r="D167" s="57"/>
      <c r="E167" s="57"/>
      <c r="F167" s="57"/>
      <c r="G167" s="57"/>
      <c r="H167" s="57"/>
      <c r="I167" s="57"/>
      <c r="J167" s="57"/>
      <c r="K167" s="57"/>
      <c r="L167" s="57"/>
      <c r="M167" s="57"/>
      <c r="N167" s="58"/>
    </row>
    <row r="168" spans="2:14">
      <c r="B168" s="49" t="s">
        <v>156</v>
      </c>
      <c r="C168" s="36"/>
      <c r="D168" s="36"/>
      <c r="E168" s="36"/>
      <c r="F168" s="36"/>
      <c r="G168" s="36"/>
      <c r="H168" s="36"/>
      <c r="I168" s="36"/>
      <c r="J168" s="36"/>
      <c r="K168" s="36"/>
      <c r="L168" s="36"/>
      <c r="M168" s="36"/>
      <c r="N168" s="37"/>
    </row>
    <row r="169" spans="2:14">
      <c r="B169" s="46">
        <v>3.36</v>
      </c>
      <c r="C169" s="47" t="str">
        <f ca="1">IF(ReferenceSheet!G138="","x",ReferenceSheet!G138)</f>
        <v>x</v>
      </c>
      <c r="D169" s="36" t="str">
        <f t="shared" ref="D169:D174" ca="1" si="464">IF(C169="x","",IF(C169="n/a",".",IF(AND(C169&gt;=0%,C169&lt;=59%),"..",IF(AND(C169&gt;=60%,C169&lt;=99%),"…",IF(C169=100%,"….","")))))</f>
        <v/>
      </c>
      <c r="E169" s="36" t="str">
        <f t="shared" ref="E169" ca="1" si="465">IF(C169="x","",IF(C169="n/a",".",IF(AND(C169&gt;=10%,C169&lt;=59%),"..",IF(AND(C169&gt;=60%,C169&lt;=99%),"…",IF(C169=100%,"….","")))))</f>
        <v/>
      </c>
      <c r="F169" s="36" t="str">
        <f t="shared" ref="F169" ca="1" si="466">IF(C169="x","",IF(C169="n/a",".",IF(AND(C169&gt;=20%,C169&lt;=59%),"..",IF(AND(C169&gt;=60%,C169&lt;=99%),"…",IF(C169=100%,"….","")))))</f>
        <v/>
      </c>
      <c r="G169" s="36" t="str">
        <f t="shared" ref="G169" ca="1" si="467">IF(C169="x","",IF(C169="n/a",".",IF(AND(C169&gt;=30%,C169&lt;=59%),"..",IF(AND(C169&gt;=60%,C169&lt;=99%),"…",IF(C169=100%,"….","")))))</f>
        <v/>
      </c>
      <c r="H169" s="36" t="str">
        <f t="shared" ref="H169" ca="1" si="468">IF(C169="x","",IF(C169="n/a",".",IF(AND(C169&gt;=40%,C169&lt;=59%),"..",IF(AND(C169&gt;=60%,C169&lt;=99%),"…",IF(C169=100%,"….","")))))</f>
        <v/>
      </c>
      <c r="I169" s="36" t="str">
        <f t="shared" ref="I169" ca="1" si="469">IF(C169="x","",IF(C169="n/a",".",IF(AND(C169&gt;=50%,C169&lt;=59%),"..",IF(AND(C169&gt;=60%,C169&lt;=99%),"…",IF(C169=100%,"….","")))))</f>
        <v/>
      </c>
      <c r="J169" s="36" t="str">
        <f t="shared" ref="J169" ca="1" si="470">IF(C169="x","",IF(C169="n/a",".",IF(AND(C169&gt;=60%,C169&lt;=99%),"…",IF(C169=100%,"….",""))))</f>
        <v/>
      </c>
      <c r="K169" s="36" t="str">
        <f t="shared" ref="K169" ca="1" si="471">IF(C169="x","",IF(C169="n/a",".",IF(AND(C169&gt;=70%,C169&lt;=99%),"…",IF(C169=100%,"….",""))))</f>
        <v/>
      </c>
      <c r="L169" s="36" t="str">
        <f t="shared" ref="L169" ca="1" si="472">IF(C169="x","",IF(C169="n/a",".",IF(AND(C169&gt;=80%,C169&lt;=99%),"…",IF(C169=100%,"….",""))))</f>
        <v/>
      </c>
      <c r="M169" s="36" t="str">
        <f t="shared" ref="M169" ca="1" si="473">IF(C169="x","",IF(C169="n/a",".",IF(AND(C169&gt;=90%,C169&lt;=99%),"…",IF(C169=100%,"….",""))))</f>
        <v/>
      </c>
      <c r="N169" s="37" t="str">
        <f t="shared" ref="N169" ca="1" si="474">IF(C169="x","",IF(C169="n/a",".",IF(C169=100%,"….","")))</f>
        <v/>
      </c>
    </row>
    <row r="170" spans="2:14">
      <c r="B170" s="49" t="s">
        <v>157</v>
      </c>
      <c r="C170" s="36"/>
      <c r="D170" s="36"/>
      <c r="E170" s="36"/>
      <c r="F170" s="36"/>
      <c r="G170" s="36"/>
      <c r="H170" s="36"/>
      <c r="I170" s="36"/>
      <c r="J170" s="36"/>
      <c r="K170" s="36"/>
      <c r="L170" s="36"/>
      <c r="M170" s="36"/>
      <c r="N170" s="37"/>
    </row>
    <row r="171" spans="2:14">
      <c r="B171" s="46">
        <v>3.37</v>
      </c>
      <c r="C171" s="47" t="str">
        <f ca="1">IF(ReferenceSheet!G140="","x",ReferenceSheet!G140)</f>
        <v>x</v>
      </c>
      <c r="D171" s="36" t="str">
        <f t="shared" ca="1" si="464"/>
        <v/>
      </c>
      <c r="E171" s="36" t="str">
        <f t="shared" ref="E171:E172" ca="1" si="475">IF(C171="x","",IF(C171="n/a",".",IF(AND(C171&gt;=10%,C171&lt;=59%),"..",IF(AND(C171&gt;=60%,C171&lt;=99%),"…",IF(C171=100%,"….","")))))</f>
        <v/>
      </c>
      <c r="F171" s="36" t="str">
        <f t="shared" ref="F171:F172" ca="1" si="476">IF(C171="x","",IF(C171="n/a",".",IF(AND(C171&gt;=20%,C171&lt;=59%),"..",IF(AND(C171&gt;=60%,C171&lt;=99%),"…",IF(C171=100%,"….","")))))</f>
        <v/>
      </c>
      <c r="G171" s="36" t="str">
        <f t="shared" ref="G171:G172" ca="1" si="477">IF(C171="x","",IF(C171="n/a",".",IF(AND(C171&gt;=30%,C171&lt;=59%),"..",IF(AND(C171&gt;=60%,C171&lt;=99%),"…",IF(C171=100%,"….","")))))</f>
        <v/>
      </c>
      <c r="H171" s="36" t="str">
        <f t="shared" ref="H171:H172" ca="1" si="478">IF(C171="x","",IF(C171="n/a",".",IF(AND(C171&gt;=40%,C171&lt;=59%),"..",IF(AND(C171&gt;=60%,C171&lt;=99%),"…",IF(C171=100%,"….","")))))</f>
        <v/>
      </c>
      <c r="I171" s="36" t="str">
        <f t="shared" ref="I171:I172" ca="1" si="479">IF(C171="x","",IF(C171="n/a",".",IF(AND(C171&gt;=50%,C171&lt;=59%),"..",IF(AND(C171&gt;=60%,C171&lt;=99%),"…",IF(C171=100%,"….","")))))</f>
        <v/>
      </c>
      <c r="J171" s="36" t="str">
        <f t="shared" ref="J171:J172" ca="1" si="480">IF(C171="x","",IF(C171="n/a",".",IF(AND(C171&gt;=60%,C171&lt;=99%),"…",IF(C171=100%,"….",""))))</f>
        <v/>
      </c>
      <c r="K171" s="36" t="str">
        <f t="shared" ref="K171:K172" ca="1" si="481">IF(C171="x","",IF(C171="n/a",".",IF(AND(C171&gt;=70%,C171&lt;=99%),"…",IF(C171=100%,"….",""))))</f>
        <v/>
      </c>
      <c r="L171" s="36" t="str">
        <f t="shared" ref="L171:L172" ca="1" si="482">IF(C171="x","",IF(C171="n/a",".",IF(AND(C171&gt;=80%,C171&lt;=99%),"…",IF(C171=100%,"….",""))))</f>
        <v/>
      </c>
      <c r="M171" s="36" t="str">
        <f t="shared" ref="M171:M172" ca="1" si="483">IF(C171="x","",IF(C171="n/a",".",IF(AND(C171&gt;=90%,C171&lt;=99%),"…",IF(C171=100%,"….",""))))</f>
        <v/>
      </c>
      <c r="N171" s="37" t="str">
        <f t="shared" ref="N171:N172" ca="1" si="484">IF(C171="x","",IF(C171="n/a",".",IF(C171=100%,"….","")))</f>
        <v/>
      </c>
    </row>
    <row r="172" spans="2:14">
      <c r="B172" s="46">
        <v>3.38</v>
      </c>
      <c r="C172" s="47" t="str">
        <f ca="1">IF(ReferenceSheet!G141="","x",ReferenceSheet!G141)</f>
        <v>x</v>
      </c>
      <c r="D172" s="36" t="str">
        <f t="shared" ca="1" si="464"/>
        <v/>
      </c>
      <c r="E172" s="36" t="str">
        <f t="shared" ca="1" si="475"/>
        <v/>
      </c>
      <c r="F172" s="36" t="str">
        <f t="shared" ca="1" si="476"/>
        <v/>
      </c>
      <c r="G172" s="36" t="str">
        <f t="shared" ca="1" si="477"/>
        <v/>
      </c>
      <c r="H172" s="36" t="str">
        <f t="shared" ca="1" si="478"/>
        <v/>
      </c>
      <c r="I172" s="36" t="str">
        <f t="shared" ca="1" si="479"/>
        <v/>
      </c>
      <c r="J172" s="36" t="str">
        <f t="shared" ca="1" si="480"/>
        <v/>
      </c>
      <c r="K172" s="36" t="str">
        <f t="shared" ca="1" si="481"/>
        <v/>
      </c>
      <c r="L172" s="36" t="str">
        <f t="shared" ca="1" si="482"/>
        <v/>
      </c>
      <c r="M172" s="36" t="str">
        <f t="shared" ca="1" si="483"/>
        <v/>
      </c>
      <c r="N172" s="37" t="str">
        <f t="shared" ca="1" si="484"/>
        <v/>
      </c>
    </row>
    <row r="173" spans="2:14">
      <c r="B173" s="49" t="s">
        <v>158</v>
      </c>
      <c r="C173" s="36"/>
      <c r="D173" s="36"/>
      <c r="E173" s="36"/>
      <c r="F173" s="36"/>
      <c r="G173" s="36"/>
      <c r="H173" s="36"/>
      <c r="I173" s="36"/>
      <c r="J173" s="36"/>
      <c r="K173" s="36"/>
      <c r="L173" s="36"/>
      <c r="M173" s="36"/>
      <c r="N173" s="37"/>
    </row>
    <row r="174" spans="2:14">
      <c r="B174" s="96">
        <v>3.39</v>
      </c>
      <c r="C174" s="48" t="str">
        <f ca="1">IF(ReferenceSheet!G143="","x",ReferenceSheet!G143)</f>
        <v>x</v>
      </c>
      <c r="D174" s="139" t="str">
        <f t="shared" ca="1" si="464"/>
        <v/>
      </c>
      <c r="E174" s="38" t="str">
        <f t="shared" ref="E174" ca="1" si="485">IF(C174="x","",IF(C174="n/a",".",IF(AND(C174&gt;=10%,C174&lt;=59%),"..",IF(AND(C174&gt;=60%,C174&lt;=99%),"…",IF(C174=100%,"….","")))))</f>
        <v/>
      </c>
      <c r="F174" s="38" t="str">
        <f t="shared" ref="F174" ca="1" si="486">IF(C174="x","",IF(C174="n/a",".",IF(AND(C174&gt;=20%,C174&lt;=59%),"..",IF(AND(C174&gt;=60%,C174&lt;=99%),"…",IF(C174=100%,"….","")))))</f>
        <v/>
      </c>
      <c r="G174" s="38" t="str">
        <f t="shared" ref="G174" ca="1" si="487">IF(C174="x","",IF(C174="n/a",".",IF(AND(C174&gt;=30%,C174&lt;=59%),"..",IF(AND(C174&gt;=60%,C174&lt;=99%),"…",IF(C174=100%,"….","")))))</f>
        <v/>
      </c>
      <c r="H174" s="38" t="str">
        <f t="shared" ref="H174" ca="1" si="488">IF(C174="x","",IF(C174="n/a",".",IF(AND(C174&gt;=40%,C174&lt;=59%),"..",IF(AND(C174&gt;=60%,C174&lt;=99%),"…",IF(C174=100%,"….","")))))</f>
        <v/>
      </c>
      <c r="I174" s="38" t="str">
        <f t="shared" ref="I174" ca="1" si="489">IF(C174="x","",IF(C174="n/a",".",IF(AND(C174&gt;=50%,C174&lt;=59%),"..",IF(AND(C174&gt;=60%,C174&lt;=99%),"…",IF(C174=100%,"….","")))))</f>
        <v/>
      </c>
      <c r="J174" s="38" t="str">
        <f t="shared" ref="J174" ca="1" si="490">IF(C174="x","",IF(C174="n/a",".",IF(AND(C174&gt;=60%,C174&lt;=99%),"…",IF(C174=100%,"….",""))))</f>
        <v/>
      </c>
      <c r="K174" s="38" t="str">
        <f t="shared" ref="K174" ca="1" si="491">IF(C174="x","",IF(C174="n/a",".",IF(AND(C174&gt;=70%,C174&lt;=99%),"…",IF(C174=100%,"….",""))))</f>
        <v/>
      </c>
      <c r="L174" s="38" t="str">
        <f t="shared" ref="L174" ca="1" si="492">IF(C174="x","",IF(C174="n/a",".",IF(AND(C174&gt;=80%,C174&lt;=99%),"…",IF(C174=100%,"….",""))))</f>
        <v/>
      </c>
      <c r="M174" s="38" t="str">
        <f t="shared" ref="M174" ca="1" si="493">IF(C174="x","",IF(C174="n/a",".",IF(AND(C174&gt;=90%,C174&lt;=99%),"…",IF(C174=100%,"….",""))))</f>
        <v/>
      </c>
      <c r="N174" s="39" t="str">
        <f t="shared" ref="N174" ca="1" si="494">IF(C174="x","",IF(C174="n/a",".",IF(C174=100%,"….","")))</f>
        <v/>
      </c>
    </row>
    <row r="176" spans="2:14">
      <c r="B176" s="59" t="s">
        <v>262</v>
      </c>
      <c r="C176" s="60"/>
      <c r="D176" s="60"/>
      <c r="E176" s="60"/>
      <c r="F176" s="60"/>
      <c r="G176" s="60"/>
      <c r="H176" s="60"/>
      <c r="I176" s="60"/>
      <c r="J176" s="60"/>
      <c r="K176" s="60"/>
      <c r="L176" s="60"/>
      <c r="M176" s="60"/>
      <c r="N176" s="60"/>
    </row>
    <row r="177" spans="2:14">
      <c r="B177" s="61" t="s">
        <v>258</v>
      </c>
      <c r="C177" s="60"/>
      <c r="D177" s="60"/>
      <c r="E177" s="60"/>
      <c r="F177" s="60"/>
      <c r="G177" s="60">
        <f ca="1">COUNTIF(C104:C174,1)</f>
        <v>0</v>
      </c>
      <c r="H177" s="62" t="str">
        <f ca="1">IFERROR(G177/G180,"")</f>
        <v/>
      </c>
      <c r="I177" s="60"/>
      <c r="J177" s="60"/>
      <c r="K177" s="60"/>
      <c r="L177" s="60"/>
      <c r="M177" s="60"/>
      <c r="N177" s="60"/>
    </row>
    <row r="178" spans="2:14">
      <c r="B178" s="61" t="s">
        <v>259</v>
      </c>
      <c r="C178" s="60"/>
      <c r="D178" s="60"/>
      <c r="E178" s="60"/>
      <c r="F178" s="60"/>
      <c r="G178" s="60">
        <f ca="1">COUNTIFS(C104:C174,"&lt;&gt;",C104:C174,"&lt;&gt;n/a",C104:C174,"&lt;&gt;x",C104:C174,"&lt;&gt;1")</f>
        <v>0</v>
      </c>
      <c r="H178" s="62" t="str">
        <f ca="1">IFERROR(G178/G180,"")</f>
        <v/>
      </c>
      <c r="I178" s="60"/>
      <c r="J178" s="60"/>
      <c r="K178" s="60"/>
      <c r="L178" s="60"/>
      <c r="M178" s="60"/>
      <c r="N178" s="60"/>
    </row>
    <row r="179" spans="2:14">
      <c r="B179" s="61" t="s">
        <v>260</v>
      </c>
      <c r="C179" s="60"/>
      <c r="D179" s="60"/>
      <c r="E179" s="60"/>
      <c r="F179" s="60"/>
      <c r="G179" s="67">
        <f ca="1">COUNTIF(C104:C174,"n/a")</f>
        <v>0</v>
      </c>
      <c r="H179" s="62" t="str">
        <f ca="1">IFERROR(G179/G180,"")</f>
        <v/>
      </c>
      <c r="I179" s="60"/>
      <c r="J179" s="60"/>
      <c r="K179" s="60"/>
      <c r="L179" s="60"/>
      <c r="M179" s="60"/>
      <c r="N179" s="60"/>
    </row>
    <row r="180" spans="2:14">
      <c r="B180" s="61" t="s">
        <v>261</v>
      </c>
      <c r="C180" s="60"/>
      <c r="D180" s="60"/>
      <c r="E180" s="60"/>
      <c r="F180" s="60"/>
      <c r="G180" s="60">
        <f ca="1">SUM(G177:G179)</f>
        <v>0</v>
      </c>
      <c r="H180" s="68" t="str">
        <f ca="1">IF(OR(G180=0,G180=39),"","NOTE: Total should be equal to 39, please review actions")</f>
        <v/>
      </c>
      <c r="I180" s="60"/>
      <c r="J180" s="60"/>
      <c r="K180" s="60"/>
      <c r="L180" s="60"/>
      <c r="M180" s="60"/>
      <c r="N180" s="60"/>
    </row>
  </sheetData>
  <sheetProtection sheet="1" objects="1" scenarios="1" selectLockedCells="1" selectUnlockedCells="1"/>
  <mergeCells count="19">
    <mergeCell ref="C4:C5"/>
    <mergeCell ref="B4:B5"/>
    <mergeCell ref="D4:M4"/>
    <mergeCell ref="B2:N2"/>
    <mergeCell ref="F1:N1"/>
    <mergeCell ref="T8:T9"/>
    <mergeCell ref="R16:T16"/>
    <mergeCell ref="B58:N58"/>
    <mergeCell ref="B60:B61"/>
    <mergeCell ref="C60:C61"/>
    <mergeCell ref="D60:M60"/>
    <mergeCell ref="F57:N57"/>
    <mergeCell ref="B99:B100"/>
    <mergeCell ref="C99:C100"/>
    <mergeCell ref="D99:M99"/>
    <mergeCell ref="R8:R9"/>
    <mergeCell ref="S8:S9"/>
    <mergeCell ref="F96:N96"/>
    <mergeCell ref="B97:N97"/>
  </mergeCells>
  <conditionalFormatting sqref="C9:C11">
    <cfRule type="cellIs" dxfId="240" priority="476" operator="equal">
      <formula>"x"</formula>
    </cfRule>
  </conditionalFormatting>
  <conditionalFormatting sqref="D9:N9">
    <cfRule type="cellIs" dxfId="239" priority="441" operator="equal">
      <formula>"…."</formula>
    </cfRule>
    <cfRule type="cellIs" dxfId="238" priority="442" operator="equal">
      <formula>"…"</formula>
    </cfRule>
    <cfRule type="cellIs" dxfId="237" priority="443" operator="equal">
      <formula>".."</formula>
    </cfRule>
    <cfRule type="cellIs" dxfId="236" priority="444" operator="equal">
      <formula>"."</formula>
    </cfRule>
  </conditionalFormatting>
  <conditionalFormatting sqref="C13:C14">
    <cfRule type="cellIs" dxfId="235" priority="384" operator="equal">
      <formula>"x"</formula>
    </cfRule>
  </conditionalFormatting>
  <conditionalFormatting sqref="C17">
    <cfRule type="cellIs" dxfId="234" priority="383" operator="equal">
      <formula>"x"</formula>
    </cfRule>
  </conditionalFormatting>
  <conditionalFormatting sqref="C19:C20">
    <cfRule type="cellIs" dxfId="233" priority="382" operator="equal">
      <formula>"x"</formula>
    </cfRule>
  </conditionalFormatting>
  <conditionalFormatting sqref="C22">
    <cfRule type="cellIs" dxfId="232" priority="381" operator="equal">
      <formula>"x"</formula>
    </cfRule>
  </conditionalFormatting>
  <conditionalFormatting sqref="C24:C25">
    <cfRule type="cellIs" dxfId="231" priority="380" operator="equal">
      <formula>"x"</formula>
    </cfRule>
  </conditionalFormatting>
  <conditionalFormatting sqref="C27:C28">
    <cfRule type="cellIs" dxfId="230" priority="379" operator="equal">
      <formula>"x"</formula>
    </cfRule>
  </conditionalFormatting>
  <conditionalFormatting sqref="C30">
    <cfRule type="cellIs" dxfId="229" priority="378" operator="equal">
      <formula>"x"</formula>
    </cfRule>
  </conditionalFormatting>
  <conditionalFormatting sqref="C33">
    <cfRule type="cellIs" dxfId="228" priority="377" operator="equal">
      <formula>"x"</formula>
    </cfRule>
  </conditionalFormatting>
  <conditionalFormatting sqref="C35:C37">
    <cfRule type="cellIs" dxfId="227" priority="376" operator="equal">
      <formula>"x"</formula>
    </cfRule>
  </conditionalFormatting>
  <conditionalFormatting sqref="C40:C46">
    <cfRule type="cellIs" dxfId="226" priority="375" operator="equal">
      <formula>"x"</formula>
    </cfRule>
  </conditionalFormatting>
  <conditionalFormatting sqref="C48:C49">
    <cfRule type="cellIs" dxfId="225" priority="374" operator="equal">
      <formula>"x"</formula>
    </cfRule>
  </conditionalFormatting>
  <conditionalFormatting sqref="C65:C70">
    <cfRule type="cellIs" dxfId="224" priority="373" operator="equal">
      <formula>"x"</formula>
    </cfRule>
  </conditionalFormatting>
  <conditionalFormatting sqref="C72">
    <cfRule type="cellIs" dxfId="223" priority="372" operator="equal">
      <formula>"x"</formula>
    </cfRule>
  </conditionalFormatting>
  <conditionalFormatting sqref="C74">
    <cfRule type="cellIs" dxfId="222" priority="371" operator="equal">
      <formula>"x"</formula>
    </cfRule>
  </conditionalFormatting>
  <conditionalFormatting sqref="C77:C79">
    <cfRule type="cellIs" dxfId="221" priority="370" operator="equal">
      <formula>"x"</formula>
    </cfRule>
  </conditionalFormatting>
  <conditionalFormatting sqref="C81">
    <cfRule type="cellIs" dxfId="220" priority="369" operator="equal">
      <formula>"x"</formula>
    </cfRule>
  </conditionalFormatting>
  <conditionalFormatting sqref="C84:C86">
    <cfRule type="cellIs" dxfId="219" priority="368" operator="equal">
      <formula>"x"</formula>
    </cfRule>
  </conditionalFormatting>
  <conditionalFormatting sqref="C88">
    <cfRule type="cellIs" dxfId="218" priority="367" operator="equal">
      <formula>"x"</formula>
    </cfRule>
  </conditionalFormatting>
  <conditionalFormatting sqref="C104:C107">
    <cfRule type="cellIs" dxfId="217" priority="338" operator="equal">
      <formula>"x"</formula>
    </cfRule>
  </conditionalFormatting>
  <conditionalFormatting sqref="C109">
    <cfRule type="cellIs" dxfId="216" priority="337" operator="equal">
      <formula>"x"</formula>
    </cfRule>
  </conditionalFormatting>
  <conditionalFormatting sqref="C112:C114">
    <cfRule type="cellIs" dxfId="215" priority="336" operator="equal">
      <formula>"x"</formula>
    </cfRule>
  </conditionalFormatting>
  <conditionalFormatting sqref="C116">
    <cfRule type="cellIs" dxfId="214" priority="335" operator="equal">
      <formula>"x"</formula>
    </cfRule>
  </conditionalFormatting>
  <conditionalFormatting sqref="C118">
    <cfRule type="cellIs" dxfId="213" priority="334" operator="equal">
      <formula>"x"</formula>
    </cfRule>
  </conditionalFormatting>
  <conditionalFormatting sqref="C120">
    <cfRule type="cellIs" dxfId="212" priority="333" operator="equal">
      <formula>"x"</formula>
    </cfRule>
  </conditionalFormatting>
  <conditionalFormatting sqref="C122">
    <cfRule type="cellIs" dxfId="211" priority="332" operator="equal">
      <formula>"x"</formula>
    </cfRule>
  </conditionalFormatting>
  <conditionalFormatting sqref="C125">
    <cfRule type="cellIs" dxfId="210" priority="331" operator="equal">
      <formula>"x"</formula>
    </cfRule>
  </conditionalFormatting>
  <conditionalFormatting sqref="C127:C128">
    <cfRule type="cellIs" dxfId="209" priority="330" operator="equal">
      <formula>"x"</formula>
    </cfRule>
  </conditionalFormatting>
  <conditionalFormatting sqref="C130:C131">
    <cfRule type="cellIs" dxfId="208" priority="329" operator="equal">
      <formula>"x"</formula>
    </cfRule>
  </conditionalFormatting>
  <conditionalFormatting sqref="C133">
    <cfRule type="cellIs" dxfId="207" priority="328" operator="equal">
      <formula>"x"</formula>
    </cfRule>
  </conditionalFormatting>
  <conditionalFormatting sqref="C135:C136">
    <cfRule type="cellIs" dxfId="206" priority="327" operator="equal">
      <formula>"x"</formula>
    </cfRule>
  </conditionalFormatting>
  <conditionalFormatting sqref="C138:C139">
    <cfRule type="cellIs" dxfId="205" priority="326" operator="equal">
      <formula>"x"</formula>
    </cfRule>
  </conditionalFormatting>
  <conditionalFormatting sqref="C141">
    <cfRule type="cellIs" dxfId="204" priority="325" operator="equal">
      <formula>"x"</formula>
    </cfRule>
  </conditionalFormatting>
  <conditionalFormatting sqref="C143">
    <cfRule type="cellIs" dxfId="203" priority="324" operator="equal">
      <formula>"x"</formula>
    </cfRule>
  </conditionalFormatting>
  <conditionalFormatting sqref="C145">
    <cfRule type="cellIs" dxfId="202" priority="323" operator="equal">
      <formula>"x"</formula>
    </cfRule>
  </conditionalFormatting>
  <conditionalFormatting sqref="C147">
    <cfRule type="cellIs" dxfId="201" priority="322" operator="equal">
      <formula>"x"</formula>
    </cfRule>
  </conditionalFormatting>
  <conditionalFormatting sqref="C150">
    <cfRule type="cellIs" dxfId="200" priority="321" operator="equal">
      <formula>"x"</formula>
    </cfRule>
  </conditionalFormatting>
  <conditionalFormatting sqref="C152">
    <cfRule type="cellIs" dxfId="199" priority="320" operator="equal">
      <formula>"x"</formula>
    </cfRule>
  </conditionalFormatting>
  <conditionalFormatting sqref="C154">
    <cfRule type="cellIs" dxfId="198" priority="319" operator="equal">
      <formula>"x"</formula>
    </cfRule>
  </conditionalFormatting>
  <conditionalFormatting sqref="C156">
    <cfRule type="cellIs" dxfId="197" priority="318" operator="equal">
      <formula>"x"</formula>
    </cfRule>
  </conditionalFormatting>
  <conditionalFormatting sqref="C158">
    <cfRule type="cellIs" dxfId="196" priority="317" operator="equal">
      <formula>"x"</formula>
    </cfRule>
  </conditionalFormatting>
  <conditionalFormatting sqref="C161:C162">
    <cfRule type="cellIs" dxfId="195" priority="316" operator="equal">
      <formula>"x"</formula>
    </cfRule>
  </conditionalFormatting>
  <conditionalFormatting sqref="C164">
    <cfRule type="cellIs" dxfId="194" priority="315" operator="equal">
      <formula>"x"</formula>
    </cfRule>
  </conditionalFormatting>
  <conditionalFormatting sqref="C166">
    <cfRule type="cellIs" dxfId="193" priority="314" operator="equal">
      <formula>"x"</formula>
    </cfRule>
  </conditionalFormatting>
  <conditionalFormatting sqref="C169">
    <cfRule type="cellIs" dxfId="192" priority="313" operator="equal">
      <formula>"x"</formula>
    </cfRule>
  </conditionalFormatting>
  <conditionalFormatting sqref="C171:C172">
    <cfRule type="cellIs" dxfId="191" priority="312" operator="equal">
      <formula>"x"</formula>
    </cfRule>
  </conditionalFormatting>
  <conditionalFormatting sqref="C174">
    <cfRule type="cellIs" dxfId="190" priority="311" operator="equal">
      <formula>"x"</formula>
    </cfRule>
  </conditionalFormatting>
  <conditionalFormatting sqref="T10:T13">
    <cfRule type="cellIs" dxfId="189" priority="190" operator="lessThan">
      <formula>1</formula>
    </cfRule>
  </conditionalFormatting>
  <conditionalFormatting sqref="R29 R26 R23 R20">
    <cfRule type="cellIs" dxfId="188" priority="189" operator="lessThan">
      <formula>1</formula>
    </cfRule>
  </conditionalFormatting>
  <conditionalFormatting sqref="D10:N11">
    <cfRule type="cellIs" dxfId="187" priority="185" operator="equal">
      <formula>"…."</formula>
    </cfRule>
    <cfRule type="cellIs" dxfId="186" priority="186" operator="equal">
      <formula>"…"</formula>
    </cfRule>
    <cfRule type="cellIs" dxfId="185" priority="187" operator="equal">
      <formula>".."</formula>
    </cfRule>
    <cfRule type="cellIs" dxfId="184" priority="188" operator="equal">
      <formula>"."</formula>
    </cfRule>
  </conditionalFormatting>
  <conditionalFormatting sqref="D13:N14">
    <cfRule type="cellIs" dxfId="183" priority="181" operator="equal">
      <formula>"…."</formula>
    </cfRule>
    <cfRule type="cellIs" dxfId="182" priority="182" operator="equal">
      <formula>"…"</formula>
    </cfRule>
    <cfRule type="cellIs" dxfId="181" priority="183" operator="equal">
      <formula>".."</formula>
    </cfRule>
    <cfRule type="cellIs" dxfId="180" priority="184" operator="equal">
      <formula>"."</formula>
    </cfRule>
  </conditionalFormatting>
  <conditionalFormatting sqref="D17:N17">
    <cfRule type="cellIs" dxfId="179" priority="177" operator="equal">
      <formula>"…."</formula>
    </cfRule>
    <cfRule type="cellIs" dxfId="178" priority="178" operator="equal">
      <formula>"…"</formula>
    </cfRule>
    <cfRule type="cellIs" dxfId="177" priority="179" operator="equal">
      <formula>".."</formula>
    </cfRule>
    <cfRule type="cellIs" dxfId="176" priority="180" operator="equal">
      <formula>"."</formula>
    </cfRule>
  </conditionalFormatting>
  <conditionalFormatting sqref="D19:N20">
    <cfRule type="cellIs" dxfId="175" priority="173" operator="equal">
      <formula>"…."</formula>
    </cfRule>
    <cfRule type="cellIs" dxfId="174" priority="174" operator="equal">
      <formula>"…"</formula>
    </cfRule>
    <cfRule type="cellIs" dxfId="173" priority="175" operator="equal">
      <formula>".."</formula>
    </cfRule>
    <cfRule type="cellIs" dxfId="172" priority="176" operator="equal">
      <formula>"."</formula>
    </cfRule>
  </conditionalFormatting>
  <conditionalFormatting sqref="D22:N22">
    <cfRule type="cellIs" dxfId="171" priority="169" operator="equal">
      <formula>"…."</formula>
    </cfRule>
    <cfRule type="cellIs" dxfId="170" priority="170" operator="equal">
      <formula>"…"</formula>
    </cfRule>
    <cfRule type="cellIs" dxfId="169" priority="171" operator="equal">
      <formula>".."</formula>
    </cfRule>
    <cfRule type="cellIs" dxfId="168" priority="172" operator="equal">
      <formula>"."</formula>
    </cfRule>
  </conditionalFormatting>
  <conditionalFormatting sqref="D24:N25">
    <cfRule type="cellIs" dxfId="167" priority="165" operator="equal">
      <formula>"…."</formula>
    </cfRule>
    <cfRule type="cellIs" dxfId="166" priority="166" operator="equal">
      <formula>"…"</formula>
    </cfRule>
    <cfRule type="cellIs" dxfId="165" priority="167" operator="equal">
      <formula>".."</formula>
    </cfRule>
    <cfRule type="cellIs" dxfId="164" priority="168" operator="equal">
      <formula>"."</formula>
    </cfRule>
  </conditionalFormatting>
  <conditionalFormatting sqref="D27:N28">
    <cfRule type="cellIs" dxfId="163" priority="161" operator="equal">
      <formula>"…."</formula>
    </cfRule>
    <cfRule type="cellIs" dxfId="162" priority="162" operator="equal">
      <formula>"…"</formula>
    </cfRule>
    <cfRule type="cellIs" dxfId="161" priority="163" operator="equal">
      <formula>".."</formula>
    </cfRule>
    <cfRule type="cellIs" dxfId="160" priority="164" operator="equal">
      <formula>"."</formula>
    </cfRule>
  </conditionalFormatting>
  <conditionalFormatting sqref="D30:N30">
    <cfRule type="cellIs" dxfId="159" priority="157" operator="equal">
      <formula>"…."</formula>
    </cfRule>
    <cfRule type="cellIs" dxfId="158" priority="158" operator="equal">
      <formula>"…"</formula>
    </cfRule>
    <cfRule type="cellIs" dxfId="157" priority="159" operator="equal">
      <formula>".."</formula>
    </cfRule>
    <cfRule type="cellIs" dxfId="156" priority="160" operator="equal">
      <formula>"."</formula>
    </cfRule>
  </conditionalFormatting>
  <conditionalFormatting sqref="D33:N33">
    <cfRule type="cellIs" dxfId="155" priority="153" operator="equal">
      <formula>"…."</formula>
    </cfRule>
    <cfRule type="cellIs" dxfId="154" priority="154" operator="equal">
      <formula>"…"</formula>
    </cfRule>
    <cfRule type="cellIs" dxfId="153" priority="155" operator="equal">
      <formula>".."</formula>
    </cfRule>
    <cfRule type="cellIs" dxfId="152" priority="156" operator="equal">
      <formula>"."</formula>
    </cfRule>
  </conditionalFormatting>
  <conditionalFormatting sqref="D35:N37">
    <cfRule type="cellIs" dxfId="151" priority="149" operator="equal">
      <formula>"…."</formula>
    </cfRule>
    <cfRule type="cellIs" dxfId="150" priority="150" operator="equal">
      <formula>"…"</formula>
    </cfRule>
    <cfRule type="cellIs" dxfId="149" priority="151" operator="equal">
      <formula>".."</formula>
    </cfRule>
    <cfRule type="cellIs" dxfId="148" priority="152" operator="equal">
      <formula>"."</formula>
    </cfRule>
  </conditionalFormatting>
  <conditionalFormatting sqref="D40:N46">
    <cfRule type="cellIs" dxfId="147" priority="145" operator="equal">
      <formula>"…."</formula>
    </cfRule>
    <cfRule type="cellIs" dxfId="146" priority="146" operator="equal">
      <formula>"…"</formula>
    </cfRule>
    <cfRule type="cellIs" dxfId="145" priority="147" operator="equal">
      <formula>".."</formula>
    </cfRule>
    <cfRule type="cellIs" dxfId="144" priority="148" operator="equal">
      <formula>"."</formula>
    </cfRule>
  </conditionalFormatting>
  <conditionalFormatting sqref="D48:N49">
    <cfRule type="cellIs" dxfId="143" priority="141" operator="equal">
      <formula>"…."</formula>
    </cfRule>
    <cfRule type="cellIs" dxfId="142" priority="142" operator="equal">
      <formula>"…"</formula>
    </cfRule>
    <cfRule type="cellIs" dxfId="141" priority="143" operator="equal">
      <formula>".."</formula>
    </cfRule>
    <cfRule type="cellIs" dxfId="140" priority="144" operator="equal">
      <formula>"."</formula>
    </cfRule>
  </conditionalFormatting>
  <conditionalFormatting sqref="D65:N70">
    <cfRule type="cellIs" dxfId="139" priority="137" operator="equal">
      <formula>"…."</formula>
    </cfRule>
    <cfRule type="cellIs" dxfId="138" priority="138" operator="equal">
      <formula>"…"</formula>
    </cfRule>
    <cfRule type="cellIs" dxfId="137" priority="139" operator="equal">
      <formula>".."</formula>
    </cfRule>
    <cfRule type="cellIs" dxfId="136" priority="140" operator="equal">
      <formula>"."</formula>
    </cfRule>
  </conditionalFormatting>
  <conditionalFormatting sqref="D72:N72">
    <cfRule type="cellIs" dxfId="135" priority="133" operator="equal">
      <formula>"…."</formula>
    </cfRule>
    <cfRule type="cellIs" dxfId="134" priority="134" operator="equal">
      <formula>"…"</formula>
    </cfRule>
    <cfRule type="cellIs" dxfId="133" priority="135" operator="equal">
      <formula>".."</formula>
    </cfRule>
    <cfRule type="cellIs" dxfId="132" priority="136" operator="equal">
      <formula>"."</formula>
    </cfRule>
  </conditionalFormatting>
  <conditionalFormatting sqref="D74:N74">
    <cfRule type="cellIs" dxfId="131" priority="129" operator="equal">
      <formula>"…."</formula>
    </cfRule>
    <cfRule type="cellIs" dxfId="130" priority="130" operator="equal">
      <formula>"…"</formula>
    </cfRule>
    <cfRule type="cellIs" dxfId="129" priority="131" operator="equal">
      <formula>".."</formula>
    </cfRule>
    <cfRule type="cellIs" dxfId="128" priority="132" operator="equal">
      <formula>"."</formula>
    </cfRule>
  </conditionalFormatting>
  <conditionalFormatting sqref="D77:N79">
    <cfRule type="cellIs" dxfId="127" priority="125" operator="equal">
      <formula>"…."</formula>
    </cfRule>
    <cfRule type="cellIs" dxfId="126" priority="126" operator="equal">
      <formula>"…"</formula>
    </cfRule>
    <cfRule type="cellIs" dxfId="125" priority="127" operator="equal">
      <formula>".."</formula>
    </cfRule>
    <cfRule type="cellIs" dxfId="124" priority="128" operator="equal">
      <formula>"."</formula>
    </cfRule>
  </conditionalFormatting>
  <conditionalFormatting sqref="D81:N81">
    <cfRule type="cellIs" dxfId="123" priority="121" operator="equal">
      <formula>"…."</formula>
    </cfRule>
    <cfRule type="cellIs" dxfId="122" priority="122" operator="equal">
      <formula>"…"</formula>
    </cfRule>
    <cfRule type="cellIs" dxfId="121" priority="123" operator="equal">
      <formula>".."</formula>
    </cfRule>
    <cfRule type="cellIs" dxfId="120" priority="124" operator="equal">
      <formula>"."</formula>
    </cfRule>
  </conditionalFormatting>
  <conditionalFormatting sqref="D84:N86">
    <cfRule type="cellIs" dxfId="119" priority="117" operator="equal">
      <formula>"…."</formula>
    </cfRule>
    <cfRule type="cellIs" dxfId="118" priority="118" operator="equal">
      <formula>"…"</formula>
    </cfRule>
    <cfRule type="cellIs" dxfId="117" priority="119" operator="equal">
      <formula>".."</formula>
    </cfRule>
    <cfRule type="cellIs" dxfId="116" priority="120" operator="equal">
      <formula>"."</formula>
    </cfRule>
  </conditionalFormatting>
  <conditionalFormatting sqref="D88:N88">
    <cfRule type="cellIs" dxfId="115" priority="113" operator="equal">
      <formula>"…."</formula>
    </cfRule>
    <cfRule type="cellIs" dxfId="114" priority="114" operator="equal">
      <formula>"…"</formula>
    </cfRule>
    <cfRule type="cellIs" dxfId="113" priority="115" operator="equal">
      <formula>".."</formula>
    </cfRule>
    <cfRule type="cellIs" dxfId="112" priority="116" operator="equal">
      <formula>"."</formula>
    </cfRule>
  </conditionalFormatting>
  <conditionalFormatting sqref="D104:N107">
    <cfRule type="cellIs" dxfId="111" priority="109" operator="equal">
      <formula>"…."</formula>
    </cfRule>
    <cfRule type="cellIs" dxfId="110" priority="110" operator="equal">
      <formula>"…"</formula>
    </cfRule>
    <cfRule type="cellIs" dxfId="109" priority="111" operator="equal">
      <formula>".."</formula>
    </cfRule>
    <cfRule type="cellIs" dxfId="108" priority="112" operator="equal">
      <formula>"."</formula>
    </cfRule>
  </conditionalFormatting>
  <conditionalFormatting sqref="D109:N109">
    <cfRule type="cellIs" dxfId="107" priority="105" operator="equal">
      <formula>"…."</formula>
    </cfRule>
    <cfRule type="cellIs" dxfId="106" priority="106" operator="equal">
      <formula>"…"</formula>
    </cfRule>
    <cfRule type="cellIs" dxfId="105" priority="107" operator="equal">
      <formula>".."</formula>
    </cfRule>
    <cfRule type="cellIs" dxfId="104" priority="108" operator="equal">
      <formula>"."</formula>
    </cfRule>
  </conditionalFormatting>
  <conditionalFormatting sqref="D112:N114">
    <cfRule type="cellIs" dxfId="103" priority="101" operator="equal">
      <formula>"…."</formula>
    </cfRule>
    <cfRule type="cellIs" dxfId="102" priority="102" operator="equal">
      <formula>"…"</formula>
    </cfRule>
    <cfRule type="cellIs" dxfId="101" priority="103" operator="equal">
      <formula>".."</formula>
    </cfRule>
    <cfRule type="cellIs" dxfId="100" priority="104" operator="equal">
      <formula>"."</formula>
    </cfRule>
  </conditionalFormatting>
  <conditionalFormatting sqref="D116:N116">
    <cfRule type="cellIs" dxfId="99" priority="97" operator="equal">
      <formula>"…."</formula>
    </cfRule>
    <cfRule type="cellIs" dxfId="98" priority="98" operator="equal">
      <formula>"…"</formula>
    </cfRule>
    <cfRule type="cellIs" dxfId="97" priority="99" operator="equal">
      <formula>".."</formula>
    </cfRule>
    <cfRule type="cellIs" dxfId="96" priority="100" operator="equal">
      <formula>"."</formula>
    </cfRule>
  </conditionalFormatting>
  <conditionalFormatting sqref="D118:N118">
    <cfRule type="cellIs" dxfId="95" priority="93" operator="equal">
      <formula>"…."</formula>
    </cfRule>
    <cfRule type="cellIs" dxfId="94" priority="94" operator="equal">
      <formula>"…"</formula>
    </cfRule>
    <cfRule type="cellIs" dxfId="93" priority="95" operator="equal">
      <formula>".."</formula>
    </cfRule>
    <cfRule type="cellIs" dxfId="92" priority="96" operator="equal">
      <formula>"."</formula>
    </cfRule>
  </conditionalFormatting>
  <conditionalFormatting sqref="D120:N120">
    <cfRule type="cellIs" dxfId="91" priority="89" operator="equal">
      <formula>"…."</formula>
    </cfRule>
    <cfRule type="cellIs" dxfId="90" priority="90" operator="equal">
      <formula>"…"</formula>
    </cfRule>
    <cfRule type="cellIs" dxfId="89" priority="91" operator="equal">
      <formula>".."</formula>
    </cfRule>
    <cfRule type="cellIs" dxfId="88" priority="92" operator="equal">
      <formula>"."</formula>
    </cfRule>
  </conditionalFormatting>
  <conditionalFormatting sqref="D122:N122">
    <cfRule type="cellIs" dxfId="87" priority="85" operator="equal">
      <formula>"…."</formula>
    </cfRule>
    <cfRule type="cellIs" dxfId="86" priority="86" operator="equal">
      <formula>"…"</formula>
    </cfRule>
    <cfRule type="cellIs" dxfId="85" priority="87" operator="equal">
      <formula>".."</formula>
    </cfRule>
    <cfRule type="cellIs" dxfId="84" priority="88" operator="equal">
      <formula>"."</formula>
    </cfRule>
  </conditionalFormatting>
  <conditionalFormatting sqref="D125:N125">
    <cfRule type="cellIs" dxfId="83" priority="81" operator="equal">
      <formula>"…."</formula>
    </cfRule>
    <cfRule type="cellIs" dxfId="82" priority="82" operator="equal">
      <formula>"…"</formula>
    </cfRule>
    <cfRule type="cellIs" dxfId="81" priority="83" operator="equal">
      <formula>".."</formula>
    </cfRule>
    <cfRule type="cellIs" dxfId="80" priority="84" operator="equal">
      <formula>"."</formula>
    </cfRule>
  </conditionalFormatting>
  <conditionalFormatting sqref="D127:N128">
    <cfRule type="cellIs" dxfId="79" priority="77" operator="equal">
      <formula>"…."</formula>
    </cfRule>
    <cfRule type="cellIs" dxfId="78" priority="78" operator="equal">
      <formula>"…"</formula>
    </cfRule>
    <cfRule type="cellIs" dxfId="77" priority="79" operator="equal">
      <formula>".."</formula>
    </cfRule>
    <cfRule type="cellIs" dxfId="76" priority="80" operator="equal">
      <formula>"."</formula>
    </cfRule>
  </conditionalFormatting>
  <conditionalFormatting sqref="D130:N131">
    <cfRule type="cellIs" dxfId="75" priority="73" operator="equal">
      <formula>"…."</formula>
    </cfRule>
    <cfRule type="cellIs" dxfId="74" priority="74" operator="equal">
      <formula>"…"</formula>
    </cfRule>
    <cfRule type="cellIs" dxfId="73" priority="75" operator="equal">
      <formula>".."</formula>
    </cfRule>
    <cfRule type="cellIs" dxfId="72" priority="76" operator="equal">
      <formula>"."</formula>
    </cfRule>
  </conditionalFormatting>
  <conditionalFormatting sqref="D133:N133">
    <cfRule type="cellIs" dxfId="71" priority="69" operator="equal">
      <formula>"…."</formula>
    </cfRule>
    <cfRule type="cellIs" dxfId="70" priority="70" operator="equal">
      <formula>"…"</formula>
    </cfRule>
    <cfRule type="cellIs" dxfId="69" priority="71" operator="equal">
      <formula>".."</formula>
    </cfRule>
    <cfRule type="cellIs" dxfId="68" priority="72" operator="equal">
      <formula>"."</formula>
    </cfRule>
  </conditionalFormatting>
  <conditionalFormatting sqref="D135:N136">
    <cfRule type="cellIs" dxfId="67" priority="65" operator="equal">
      <formula>"…."</formula>
    </cfRule>
    <cfRule type="cellIs" dxfId="66" priority="66" operator="equal">
      <formula>"…"</formula>
    </cfRule>
    <cfRule type="cellIs" dxfId="65" priority="67" operator="equal">
      <formula>".."</formula>
    </cfRule>
    <cfRule type="cellIs" dxfId="64" priority="68" operator="equal">
      <formula>"."</formula>
    </cfRule>
  </conditionalFormatting>
  <conditionalFormatting sqref="D138:N139">
    <cfRule type="cellIs" dxfId="63" priority="61" operator="equal">
      <formula>"…."</formula>
    </cfRule>
    <cfRule type="cellIs" dxfId="62" priority="62" operator="equal">
      <formula>"…"</formula>
    </cfRule>
    <cfRule type="cellIs" dxfId="61" priority="63" operator="equal">
      <formula>".."</formula>
    </cfRule>
    <cfRule type="cellIs" dxfId="60" priority="64" operator="equal">
      <formula>"."</formula>
    </cfRule>
  </conditionalFormatting>
  <conditionalFormatting sqref="D141:N141">
    <cfRule type="cellIs" dxfId="59" priority="57" operator="equal">
      <formula>"…."</formula>
    </cfRule>
    <cfRule type="cellIs" dxfId="58" priority="58" operator="equal">
      <formula>"…"</formula>
    </cfRule>
    <cfRule type="cellIs" dxfId="57" priority="59" operator="equal">
      <formula>".."</formula>
    </cfRule>
    <cfRule type="cellIs" dxfId="56" priority="60" operator="equal">
      <formula>"."</formula>
    </cfRule>
  </conditionalFormatting>
  <conditionalFormatting sqref="D143:N143">
    <cfRule type="cellIs" dxfId="55" priority="53" operator="equal">
      <formula>"…."</formula>
    </cfRule>
    <cfRule type="cellIs" dxfId="54" priority="54" operator="equal">
      <formula>"…"</formula>
    </cfRule>
    <cfRule type="cellIs" dxfId="53" priority="55" operator="equal">
      <formula>".."</formula>
    </cfRule>
    <cfRule type="cellIs" dxfId="52" priority="56" operator="equal">
      <formula>"."</formula>
    </cfRule>
  </conditionalFormatting>
  <conditionalFormatting sqref="D145:N145">
    <cfRule type="cellIs" dxfId="51" priority="49" operator="equal">
      <formula>"…."</formula>
    </cfRule>
    <cfRule type="cellIs" dxfId="50" priority="50" operator="equal">
      <formula>"…"</formula>
    </cfRule>
    <cfRule type="cellIs" dxfId="49" priority="51" operator="equal">
      <formula>".."</formula>
    </cfRule>
    <cfRule type="cellIs" dxfId="48" priority="52" operator="equal">
      <formula>"."</formula>
    </cfRule>
  </conditionalFormatting>
  <conditionalFormatting sqref="D147:N147">
    <cfRule type="cellIs" dxfId="47" priority="45" operator="equal">
      <formula>"…."</formula>
    </cfRule>
    <cfRule type="cellIs" dxfId="46" priority="46" operator="equal">
      <formula>"…"</formula>
    </cfRule>
    <cfRule type="cellIs" dxfId="45" priority="47" operator="equal">
      <formula>".."</formula>
    </cfRule>
    <cfRule type="cellIs" dxfId="44" priority="48" operator="equal">
      <formula>"."</formula>
    </cfRule>
  </conditionalFormatting>
  <conditionalFormatting sqref="D150:N150">
    <cfRule type="cellIs" dxfId="43" priority="41" operator="equal">
      <formula>"…."</formula>
    </cfRule>
    <cfRule type="cellIs" dxfId="42" priority="42" operator="equal">
      <formula>"…"</formula>
    </cfRule>
    <cfRule type="cellIs" dxfId="41" priority="43" operator="equal">
      <formula>".."</formula>
    </cfRule>
    <cfRule type="cellIs" dxfId="40" priority="44" operator="equal">
      <formula>"."</formula>
    </cfRule>
  </conditionalFormatting>
  <conditionalFormatting sqref="D152:N152">
    <cfRule type="cellIs" dxfId="39" priority="37" operator="equal">
      <formula>"…."</formula>
    </cfRule>
    <cfRule type="cellIs" dxfId="38" priority="38" operator="equal">
      <formula>"…"</formula>
    </cfRule>
    <cfRule type="cellIs" dxfId="37" priority="39" operator="equal">
      <formula>".."</formula>
    </cfRule>
    <cfRule type="cellIs" dxfId="36" priority="40" operator="equal">
      <formula>"."</formula>
    </cfRule>
  </conditionalFormatting>
  <conditionalFormatting sqref="D154:N154">
    <cfRule type="cellIs" dxfId="35" priority="33" operator="equal">
      <formula>"…."</formula>
    </cfRule>
    <cfRule type="cellIs" dxfId="34" priority="34" operator="equal">
      <formula>"…"</formula>
    </cfRule>
    <cfRule type="cellIs" dxfId="33" priority="35" operator="equal">
      <formula>".."</formula>
    </cfRule>
    <cfRule type="cellIs" dxfId="32" priority="36" operator="equal">
      <formula>"."</formula>
    </cfRule>
  </conditionalFormatting>
  <conditionalFormatting sqref="D156:N156">
    <cfRule type="cellIs" dxfId="31" priority="29" operator="equal">
      <formula>"…."</formula>
    </cfRule>
    <cfRule type="cellIs" dxfId="30" priority="30" operator="equal">
      <formula>"…"</formula>
    </cfRule>
    <cfRule type="cellIs" dxfId="29" priority="31" operator="equal">
      <formula>".."</formula>
    </cfRule>
    <cfRule type="cellIs" dxfId="28" priority="32" operator="equal">
      <formula>"."</formula>
    </cfRule>
  </conditionalFormatting>
  <conditionalFormatting sqref="D158:N158">
    <cfRule type="cellIs" dxfId="27" priority="25" operator="equal">
      <formula>"…."</formula>
    </cfRule>
    <cfRule type="cellIs" dxfId="26" priority="26" operator="equal">
      <formula>"…"</formula>
    </cfRule>
    <cfRule type="cellIs" dxfId="25" priority="27" operator="equal">
      <formula>".."</formula>
    </cfRule>
    <cfRule type="cellIs" dxfId="24" priority="28" operator="equal">
      <formula>"."</formula>
    </cfRule>
  </conditionalFormatting>
  <conditionalFormatting sqref="D161:N162">
    <cfRule type="cellIs" dxfId="23" priority="21" operator="equal">
      <formula>"…."</formula>
    </cfRule>
    <cfRule type="cellIs" dxfId="22" priority="22" operator="equal">
      <formula>"…"</formula>
    </cfRule>
    <cfRule type="cellIs" dxfId="21" priority="23" operator="equal">
      <formula>".."</formula>
    </cfRule>
    <cfRule type="cellIs" dxfId="20" priority="24" operator="equal">
      <formula>"."</formula>
    </cfRule>
  </conditionalFormatting>
  <conditionalFormatting sqref="D164:N164">
    <cfRule type="cellIs" dxfId="19" priority="17" operator="equal">
      <formula>"…."</formula>
    </cfRule>
    <cfRule type="cellIs" dxfId="18" priority="18" operator="equal">
      <formula>"…"</formula>
    </cfRule>
    <cfRule type="cellIs" dxfId="17" priority="19" operator="equal">
      <formula>".."</formula>
    </cfRule>
    <cfRule type="cellIs" dxfId="16" priority="20" operator="equal">
      <formula>"."</formula>
    </cfRule>
  </conditionalFormatting>
  <conditionalFormatting sqref="D166:N166">
    <cfRule type="cellIs" dxfId="15" priority="13" operator="equal">
      <formula>"…."</formula>
    </cfRule>
    <cfRule type="cellIs" dxfId="14" priority="14" operator="equal">
      <formula>"…"</formula>
    </cfRule>
    <cfRule type="cellIs" dxfId="13" priority="15" operator="equal">
      <formula>".."</formula>
    </cfRule>
    <cfRule type="cellIs" dxfId="12" priority="16" operator="equal">
      <formula>"."</formula>
    </cfRule>
  </conditionalFormatting>
  <conditionalFormatting sqref="D169:N169">
    <cfRule type="cellIs" dxfId="11" priority="9" operator="equal">
      <formula>"…."</formula>
    </cfRule>
    <cfRule type="cellIs" dxfId="10" priority="10" operator="equal">
      <formula>"…"</formula>
    </cfRule>
    <cfRule type="cellIs" dxfId="9" priority="11" operator="equal">
      <formula>".."</formula>
    </cfRule>
    <cfRule type="cellIs" dxfId="8" priority="12" operator="equal">
      <formula>"."</formula>
    </cfRule>
  </conditionalFormatting>
  <conditionalFormatting sqref="D171:N172">
    <cfRule type="cellIs" dxfId="7" priority="5" operator="equal">
      <formula>"…."</formula>
    </cfRule>
    <cfRule type="cellIs" dxfId="6" priority="6" operator="equal">
      <formula>"…"</formula>
    </cfRule>
    <cfRule type="cellIs" dxfId="5" priority="7" operator="equal">
      <formula>".."</formula>
    </cfRule>
    <cfRule type="cellIs" dxfId="4" priority="8" operator="equal">
      <formula>"."</formula>
    </cfRule>
  </conditionalFormatting>
  <conditionalFormatting sqref="D174:N174">
    <cfRule type="cellIs" dxfId="3" priority="1" operator="equal">
      <formula>"…."</formula>
    </cfRule>
    <cfRule type="cellIs" dxfId="2" priority="2" operator="equal">
      <formula>"…"</formula>
    </cfRule>
    <cfRule type="cellIs" dxfId="1" priority="3" operator="equal">
      <formula>".."</formula>
    </cfRule>
    <cfRule type="cellIs" dxfId="0" priority="4" operator="equal">
      <formula>"."</formula>
    </cfRule>
  </conditionalFormatting>
  <hyperlinks>
    <hyperlink ref="B9" location="A1.01" display="A1.01" xr:uid="{BF796C11-959A-4146-8CE3-77076F1FB0CC}"/>
    <hyperlink ref="B10" location="A1.02" display="A1.02" xr:uid="{04EA9F4D-8347-4115-A3F9-3BCEC2040574}"/>
    <hyperlink ref="B11" location="A1.03" display="A1.03" xr:uid="{CB912331-1619-4D8E-A783-4145D758C0FA}"/>
    <hyperlink ref="B13" location="A1.04" display="A1.04" xr:uid="{5D2EBDCC-745E-40DB-BDDD-6B524AC9531D}"/>
    <hyperlink ref="B14" location="A1.05" display="A1.05" xr:uid="{77B9DA41-D831-41A0-A99C-B670D9FEF879}"/>
    <hyperlink ref="B17" location="A1.06" display="A1.06" xr:uid="{C1CCC1E8-3803-4D58-A594-54A2495F57F5}"/>
    <hyperlink ref="B19" location="A1.07" display="A1.07" xr:uid="{EE962188-43E5-473B-86D1-7CD314C5FEF2}"/>
    <hyperlink ref="B20" location="A1.08" display="A1.08" xr:uid="{65F8E35B-428C-4631-9C02-1F8900D20C84}"/>
    <hyperlink ref="B22" location="A1.09" display="A1.09" xr:uid="{2E0883BE-D682-46AE-BAFB-CC8E4D370CAA}"/>
    <hyperlink ref="B24" location="A1.10" display="1.10" xr:uid="{48A86E88-C8E3-41BF-A51F-B1E151338F35}"/>
    <hyperlink ref="B25" location="A1.11" display="A1.11" xr:uid="{6FA21AC3-2E2B-4AE0-A9DF-C91BCA82510E}"/>
    <hyperlink ref="B27" location="A1.12" display="A1.12" xr:uid="{5470CE8C-FB1E-40B1-A990-295E45D20377}"/>
    <hyperlink ref="B28" location="A1.13" display="A1.13" xr:uid="{F92FC29B-2A3D-4190-B5DC-CA485A422A7D}"/>
    <hyperlink ref="B30" location="A1.14" display="A1.14" xr:uid="{39DBE983-4053-42B5-8A30-FCA28DCC183F}"/>
    <hyperlink ref="B33" location="A1.15" display="A1.15" xr:uid="{21DEC93B-16EF-456A-BB6D-4DC444CE9A79}"/>
    <hyperlink ref="B35" location="A1.16" display="A1.16" xr:uid="{4CEAB786-BE82-400F-92A1-02FB271AC906}"/>
    <hyperlink ref="B36" location="A1.17" display="A1.17" xr:uid="{7B4E3D56-1150-4926-93E7-18889DDB3EC3}"/>
    <hyperlink ref="B37" location="A1.18" display="A1.18" xr:uid="{CDA7F246-4D63-445C-85FB-4876CA6597EE}"/>
    <hyperlink ref="B40" location="A1.19" display="A1.19" xr:uid="{ED563952-42C0-4746-85EA-42214DBC1ACE}"/>
    <hyperlink ref="B41" location="A1.20" display="1.20" xr:uid="{BD1B1D53-2AC5-4E92-905C-0EF2E1D744B5}"/>
    <hyperlink ref="B42" location="A1.21" display="A1.21" xr:uid="{38040692-B88B-42F5-B657-084483F89DC8}"/>
    <hyperlink ref="B43" location="A1.22" display="A1.22" xr:uid="{5AA49212-4824-446E-8616-35E2E540BCF7}"/>
    <hyperlink ref="B44" location="A1.23" display="A1.23" xr:uid="{BBF042D9-26CB-4647-BEBF-F230B0FAF5F7}"/>
    <hyperlink ref="B45" location="A1.24" display="A1.24" xr:uid="{B8C47E70-D06A-47C8-B72E-DDAF18BAB4B7}"/>
    <hyperlink ref="B46" location="A1.25" display="A1.25" xr:uid="{86E4F3E4-84DA-40E8-B71E-D111B51DB3AA}"/>
    <hyperlink ref="B48" location="A1.26" display="A1.26" xr:uid="{953CC6AB-9953-459C-8CD0-270F2241066B}"/>
    <hyperlink ref="B49" location="A1.27" display="A1.27" xr:uid="{9E21CA58-7AA6-4BE5-B55C-73D22929545B}"/>
    <hyperlink ref="B65" location="A2.01" display="A2.01" xr:uid="{38F3EF67-65DD-43E8-868D-8A48805107F3}"/>
    <hyperlink ref="B66" location="A2.02" display="A2.02" xr:uid="{976A2144-96CE-4EEE-8949-1096A6867857}"/>
    <hyperlink ref="B67" location="A2.03" display="A2.03" xr:uid="{16D053A8-3031-4D31-B410-761CB6E2665E}"/>
    <hyperlink ref="B68" location="A2.04" display="A2.04" xr:uid="{F1B680C9-3957-4146-BBFB-4FE3ABDE9018}"/>
    <hyperlink ref="B69" location="A2.05" display="A2.05" xr:uid="{A5068536-D226-4B93-939B-9934667552A2}"/>
    <hyperlink ref="B70" location="A2.06" display="A2.06" xr:uid="{AC5C4B89-F548-4A35-8A33-502B1E79C2F4}"/>
    <hyperlink ref="B72" location="A2.07" display="A2.07" xr:uid="{AD55BDE5-EF79-4592-B382-E6FD9EE0C4B3}"/>
    <hyperlink ref="B74" location="A2.08" display="A2.08" xr:uid="{23499CD5-77FF-425F-B0C7-38E94B663DAF}"/>
    <hyperlink ref="B77" location="A2.09" display="A2.09" xr:uid="{80CC1A09-A037-468E-932A-3D53A9AE7770}"/>
    <hyperlink ref="B78" location="A2.10" display="2.10" xr:uid="{ACE5CBAC-6989-4253-8EF0-EF4C4F21FC31}"/>
    <hyperlink ref="B79" location="A2.11" display="A2.11" xr:uid="{B000DDCC-DDE9-4876-A482-76BC176688A0}"/>
    <hyperlink ref="B81" location="A2.12" display="A2.12" xr:uid="{EDB82A80-CDF6-4614-9F1C-BF9298618E9B}"/>
    <hyperlink ref="B84" location="A2.13" display="A2.13" xr:uid="{E45FEA3B-6EFF-45B5-9746-1EECA3A0DDFD}"/>
    <hyperlink ref="B85" location="A2.14" display="A2.14" xr:uid="{2CB1CA2A-D6DF-4BAA-8B07-A19A3384ABBE}"/>
    <hyperlink ref="B86" location="A2.15" display="A2.15" xr:uid="{86D9E6C2-7BA0-4C39-A80F-89200C19F202}"/>
    <hyperlink ref="B88" location="A2.16" display="A2.16" xr:uid="{428DDD55-25F4-42DA-9444-EE4D69DA4AED}"/>
    <hyperlink ref="B104" location="A3.01" display="A3.01" xr:uid="{0E560001-8F95-4517-AF71-7FBF77233937}"/>
    <hyperlink ref="B105" location="A3.02" display="A3.02" xr:uid="{0A489B9B-4F05-4429-ABAF-2AD150AB9764}"/>
    <hyperlink ref="B106" location="A3.03" display="A3.03" xr:uid="{B118788D-376F-4568-9BFB-3E694B7A9836}"/>
    <hyperlink ref="B107" location="A3.04" display="A3.04" xr:uid="{53F81BFB-3B85-4BD1-97A9-291D895B19A2}"/>
    <hyperlink ref="B109" location="A3.05" display="A3.05" xr:uid="{F8FB008E-F2A8-4765-87DB-31CAC35EB0AA}"/>
    <hyperlink ref="B112" location="A3.06" display="A3.06" xr:uid="{035AF64B-C4EF-464A-A580-E61848DFC802}"/>
    <hyperlink ref="B113" location="A3.07" display="A3.07" xr:uid="{BD79DAA6-78A8-411E-BD86-1C8EE4A50A79}"/>
    <hyperlink ref="B114" location="A3.08" display="A3.08" xr:uid="{20974838-B97D-4CD0-AE52-E892957C93F7}"/>
    <hyperlink ref="B116" location="A3.09" display="A3.09" xr:uid="{51D44446-B6AF-412E-9DCF-4A5707B563C3}"/>
    <hyperlink ref="B118" location="A3.10" display="3.10" xr:uid="{1C8BA6C6-9DF5-4905-BF90-4E69246D8E3E}"/>
    <hyperlink ref="B120" location="A3.11" display="A3.11" xr:uid="{1B7A07CC-86E4-465C-B060-7ABB1C08102B}"/>
    <hyperlink ref="B122" location="A3.12" display="A3.12" xr:uid="{F9B17634-309A-4CC6-8F3C-847DE84C93EA}"/>
    <hyperlink ref="B125" location="A3.13" display="A3.13" xr:uid="{DC081583-DD3D-44FB-9990-783528DE7C3A}"/>
    <hyperlink ref="B127" location="A3.14" display="A3.14" xr:uid="{9B712B00-AA23-46DB-B7BB-EC2F827FB668}"/>
    <hyperlink ref="B128" location="A3.15" display="A3.15" xr:uid="{89343BAC-24A5-4EFC-B1A6-51CBE59EF10E}"/>
    <hyperlink ref="B130" location="A3.16" display="A3.16" xr:uid="{29925DD1-8269-443B-A33C-6F4559CADAC4}"/>
    <hyperlink ref="B131" location="A3.17" display="A3.17" xr:uid="{AED89032-7F84-40AE-B2EB-22A5BDA4E48C}"/>
    <hyperlink ref="B133" location="A3.18" display="A3.18" xr:uid="{39AAC935-BB55-4693-8D9D-79DEE6A04567}"/>
    <hyperlink ref="B135" location="A3.19" display="A3.19" xr:uid="{B792C9A0-95ED-4D38-91D4-0136ECFC6DBD}"/>
    <hyperlink ref="B136" location="A3.20" display="3.20" xr:uid="{D22ED43F-FA7F-4569-9DAD-37A13240B5AF}"/>
    <hyperlink ref="B138" location="A3.21" display="A3.21" xr:uid="{93B273AA-0E3B-434B-8847-E6E29427C4EE}"/>
    <hyperlink ref="B139" location="A3.22" display="A3.22" xr:uid="{F97DBD47-1F68-4A5E-B42B-1DE8D9AF5C63}"/>
    <hyperlink ref="B141" location="A3.23" display="A3.23" xr:uid="{296ACEF6-C06E-4D51-A176-3269451888B2}"/>
    <hyperlink ref="B143" location="A3.24" display="A3.24" xr:uid="{0883B833-5DCA-4F56-82B1-C7C76A902E46}"/>
    <hyperlink ref="B145" location="A3.25" display="A3.25" xr:uid="{84AE6023-84D4-4269-81D3-746CA2ED2411}"/>
    <hyperlink ref="B147" location="A3.26" display="A3.26" xr:uid="{443AEDEF-1A97-44EE-9E23-2A046394561B}"/>
    <hyperlink ref="B150" location="A3.27" display="A3.27" xr:uid="{6627E986-ACC9-4694-94ED-326432422FB8}"/>
    <hyperlink ref="B152" location="A3.28" display="A3.28" xr:uid="{CAB06F4E-CFC5-4582-B13C-4341F364528D}"/>
    <hyperlink ref="B154" location="A3.29" display="A3.29" xr:uid="{77DCB7ED-DC4E-4BA3-998C-42FDF8505026}"/>
    <hyperlink ref="B156" location="A3.30" display="3.30" xr:uid="{6DB9678F-4E7C-43CF-A318-641936723DE4}"/>
    <hyperlink ref="B158" location="A3.31" display="A3.31" xr:uid="{46213BAE-5F02-42AB-ABF1-FEF76C94CF48}"/>
    <hyperlink ref="B161" location="A3.32" display="A3.32" xr:uid="{95661AFF-D48A-46A5-8FC5-13BFFEF7B143}"/>
    <hyperlink ref="B162" location="A3.33" display="A3.33" xr:uid="{6E301C30-43FD-4181-96E1-7E53A81F2DA7}"/>
    <hyperlink ref="B164" location="A3.34" display="A3.34" xr:uid="{B2529FE5-7C5F-440E-ADC6-90E95BC8A4E6}"/>
    <hyperlink ref="B166" location="A3.35" display="A3.35" xr:uid="{4BE205EB-0590-4467-823B-BF4411AD5B0F}"/>
    <hyperlink ref="B169" location="A3.36" display="A3.36" xr:uid="{4302C4F8-2EAE-45AD-B533-ED78CA05B85A}"/>
    <hyperlink ref="B171" location="A3.37" display="A3.37" xr:uid="{D071FA6F-81BE-46D9-BE04-F68BDC8F5549}"/>
    <hyperlink ref="B172" location="A3.38" display="A3.38" xr:uid="{E3ADCB56-D561-4766-A340-118266971447}"/>
    <hyperlink ref="B174" location="A3.39" display="A3.39" xr:uid="{BCA13A0C-D641-4E33-820C-0B52D56B3A71}"/>
  </hyperlinks>
  <pageMargins left="0.70866141732283472" right="0.70866141732283472" top="0.74803149606299213" bottom="0.74803149606299213" header="0.31496062992125984" footer="0.31496062992125984"/>
  <pageSetup paperSize="9" scale="89" orientation="portrait" r:id="rId1"/>
  <headerFooter>
    <oddFooter>&amp;L&amp;9&amp;A&amp;R&amp;9Page &amp;P of &amp;N | &amp;D | &amp;T</oddFooter>
  </headerFooter>
  <rowBreaks count="3" manualBreakCount="3">
    <brk id="55" max="14" man="1"/>
    <brk id="94" max="14" man="1"/>
    <brk id="147" max="14" man="1"/>
  </rowBreaks>
  <ignoredErrors>
    <ignoredError sqref="B24 B41 B78 B118 B136 B15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A95EA-D27A-4E61-99CD-CAA4360B759B}">
  <dimension ref="A1:G143"/>
  <sheetViews>
    <sheetView showGridLines="0" workbookViewId="0"/>
  </sheetViews>
  <sheetFormatPr defaultRowHeight="15"/>
  <cols>
    <col min="1" max="1" width="13" bestFit="1" customWidth="1"/>
    <col min="5" max="5" width="12" customWidth="1"/>
    <col min="7" max="7" width="9.7109375" customWidth="1"/>
  </cols>
  <sheetData>
    <row r="1" spans="1:7">
      <c r="A1" t="s">
        <v>237</v>
      </c>
      <c r="B1" t="s">
        <v>238</v>
      </c>
      <c r="C1" s="19" t="s">
        <v>239</v>
      </c>
      <c r="D1" t="s">
        <v>240</v>
      </c>
      <c r="E1" t="s">
        <v>241</v>
      </c>
      <c r="F1" t="s">
        <v>242</v>
      </c>
      <c r="G1" t="s">
        <v>243</v>
      </c>
    </row>
    <row r="2" spans="1:7">
      <c r="C2" s="19" t="s">
        <v>13</v>
      </c>
    </row>
    <row r="3" spans="1:7">
      <c r="C3" s="19" t="s">
        <v>13</v>
      </c>
    </row>
    <row r="4" spans="1:7">
      <c r="A4" t="s">
        <v>246</v>
      </c>
      <c r="B4" t="str">
        <f>"A"&amp;C4</f>
        <v>A1.01</v>
      </c>
      <c r="C4" s="19">
        <v>1.01</v>
      </c>
      <c r="D4" t="str">
        <f>"R"&amp;C4</f>
        <v>R1.01</v>
      </c>
      <c r="E4">
        <f ca="1">INDIRECT("'"&amp;A4&amp;"'!"&amp;D4)</f>
        <v>0</v>
      </c>
      <c r="F4" t="str">
        <f>"P"&amp;C4</f>
        <v>P1.01</v>
      </c>
      <c r="G4" s="23" t="str">
        <f ca="1">INDIRECT("'"&amp;A4&amp;"'!"&amp;F4)</f>
        <v/>
      </c>
    </row>
    <row r="5" spans="1:7">
      <c r="A5" t="s">
        <v>246</v>
      </c>
      <c r="B5" t="str">
        <f t="shared" ref="B5:B9" si="0">"A"&amp;C5</f>
        <v>A1.02</v>
      </c>
      <c r="C5" s="19">
        <v>1.02</v>
      </c>
      <c r="D5" t="str">
        <f>"R"&amp;C5</f>
        <v>R1.02</v>
      </c>
      <c r="E5">
        <f t="shared" ref="E5:E9" ca="1" si="1">INDIRECT("'"&amp;A5&amp;"'!"&amp;D5)</f>
        <v>0</v>
      </c>
      <c r="F5" t="str">
        <f>"P"&amp;C5</f>
        <v>P1.02</v>
      </c>
      <c r="G5" s="23" t="str">
        <f t="shared" ref="G5:G9" ca="1" si="2">INDIRECT("'"&amp;A5&amp;"'!"&amp;F5)</f>
        <v/>
      </c>
    </row>
    <row r="6" spans="1:7">
      <c r="A6" t="s">
        <v>246</v>
      </c>
      <c r="B6" t="str">
        <f t="shared" si="0"/>
        <v>A1.03</v>
      </c>
      <c r="C6" s="19">
        <v>1.03</v>
      </c>
      <c r="D6" t="str">
        <f>"R"&amp;C6</f>
        <v>R1.03</v>
      </c>
      <c r="E6">
        <f t="shared" ca="1" si="1"/>
        <v>0</v>
      </c>
      <c r="F6" t="str">
        <f>"P"&amp;C6</f>
        <v>P1.03</v>
      </c>
      <c r="G6" s="23" t="str">
        <f t="shared" ca="1" si="2"/>
        <v/>
      </c>
    </row>
    <row r="7" spans="1:7">
      <c r="C7" s="19" t="s">
        <v>26</v>
      </c>
      <c r="G7" s="23"/>
    </row>
    <row r="8" spans="1:7">
      <c r="A8" t="s">
        <v>246</v>
      </c>
      <c r="B8" t="str">
        <f t="shared" si="0"/>
        <v>A1.04</v>
      </c>
      <c r="C8" s="19">
        <v>1.04</v>
      </c>
      <c r="D8" t="str">
        <f>"R"&amp;C8</f>
        <v>R1.04</v>
      </c>
      <c r="E8">
        <f t="shared" ca="1" si="1"/>
        <v>0</v>
      </c>
      <c r="F8" t="str">
        <f>"P"&amp;C8</f>
        <v>P1.04</v>
      </c>
      <c r="G8" s="23" t="str">
        <f t="shared" ca="1" si="2"/>
        <v/>
      </c>
    </row>
    <row r="9" spans="1:7">
      <c r="A9" t="s">
        <v>246</v>
      </c>
      <c r="B9" t="str">
        <f t="shared" si="0"/>
        <v>A1.05</v>
      </c>
      <c r="C9" s="19">
        <v>1.05</v>
      </c>
      <c r="D9" t="str">
        <f>"R"&amp;C9</f>
        <v>R1.05</v>
      </c>
      <c r="E9">
        <f t="shared" ca="1" si="1"/>
        <v>0</v>
      </c>
      <c r="F9" t="str">
        <f>"P"&amp;C9</f>
        <v>P1.05</v>
      </c>
      <c r="G9" s="23" t="str">
        <f t="shared" ca="1" si="2"/>
        <v/>
      </c>
    </row>
    <row r="10" spans="1:7">
      <c r="C10" s="19" t="s">
        <v>24</v>
      </c>
      <c r="G10" s="23"/>
    </row>
    <row r="11" spans="1:7">
      <c r="C11" s="19" t="s">
        <v>25</v>
      </c>
      <c r="G11" s="23"/>
    </row>
    <row r="12" spans="1:7">
      <c r="A12" t="s">
        <v>246</v>
      </c>
      <c r="B12" t="str">
        <f t="shared" ref="B12:B25" si="3">"A"&amp;C12</f>
        <v>A1.06</v>
      </c>
      <c r="C12" s="19">
        <v>1.06</v>
      </c>
      <c r="D12" t="str">
        <f>"R"&amp;C12</f>
        <v>R1.06</v>
      </c>
      <c r="E12">
        <f t="shared" ref="E12:E25" ca="1" si="4">INDIRECT("'"&amp;A12&amp;"'!"&amp;D12)</f>
        <v>0</v>
      </c>
      <c r="F12" t="str">
        <f>"P"&amp;C12</f>
        <v>P1.06</v>
      </c>
      <c r="G12" s="23" t="str">
        <f t="shared" ref="G12:G25" ca="1" si="5">INDIRECT("'"&amp;A12&amp;"'!"&amp;F12)</f>
        <v/>
      </c>
    </row>
    <row r="13" spans="1:7">
      <c r="C13" s="19" t="s">
        <v>29</v>
      </c>
      <c r="G13" s="23"/>
    </row>
    <row r="14" spans="1:7">
      <c r="A14" t="s">
        <v>246</v>
      </c>
      <c r="B14" t="str">
        <f t="shared" si="3"/>
        <v>A1.07</v>
      </c>
      <c r="C14" s="19">
        <v>1.07</v>
      </c>
      <c r="D14" t="str">
        <f>"R"&amp;C14</f>
        <v>R1.07</v>
      </c>
      <c r="E14">
        <f t="shared" ca="1" si="4"/>
        <v>0</v>
      </c>
      <c r="F14" t="str">
        <f>"P"&amp;C14</f>
        <v>P1.07</v>
      </c>
      <c r="G14" s="23" t="str">
        <f t="shared" ca="1" si="5"/>
        <v/>
      </c>
    </row>
    <row r="15" spans="1:7">
      <c r="A15" t="s">
        <v>246</v>
      </c>
      <c r="B15" t="str">
        <f t="shared" si="3"/>
        <v>A1.08</v>
      </c>
      <c r="C15" s="19">
        <v>1.08</v>
      </c>
      <c r="D15" t="str">
        <f>"R"&amp;C15</f>
        <v>R1.08</v>
      </c>
      <c r="E15">
        <f t="shared" ca="1" si="4"/>
        <v>0</v>
      </c>
      <c r="F15" t="str">
        <f>"P"&amp;C15</f>
        <v>P1.08</v>
      </c>
      <c r="G15" s="23" t="str">
        <f t="shared" ca="1" si="5"/>
        <v/>
      </c>
    </row>
    <row r="16" spans="1:7">
      <c r="C16" s="19" t="s">
        <v>34</v>
      </c>
      <c r="G16" s="23"/>
    </row>
    <row r="17" spans="1:7">
      <c r="A17" t="s">
        <v>246</v>
      </c>
      <c r="B17" t="str">
        <f t="shared" si="3"/>
        <v>A1.09</v>
      </c>
      <c r="C17" s="19">
        <v>1.0900000000000001</v>
      </c>
      <c r="D17" t="str">
        <f>"R"&amp;C17</f>
        <v>R1.09</v>
      </c>
      <c r="E17">
        <f t="shared" ca="1" si="4"/>
        <v>0</v>
      </c>
      <c r="F17" t="str">
        <f>"P"&amp;C17</f>
        <v>P1.09</v>
      </c>
      <c r="G17" s="23" t="str">
        <f t="shared" ca="1" si="5"/>
        <v/>
      </c>
    </row>
    <row r="18" spans="1:7">
      <c r="C18" s="19" t="s">
        <v>37</v>
      </c>
      <c r="G18" s="23"/>
    </row>
    <row r="19" spans="1:7">
      <c r="A19" t="s">
        <v>246</v>
      </c>
      <c r="B19" t="str">
        <f t="shared" si="3"/>
        <v>A1.10</v>
      </c>
      <c r="C19" s="19" t="s">
        <v>244</v>
      </c>
      <c r="D19" t="str">
        <f>"R"&amp;C19</f>
        <v>R1.10</v>
      </c>
      <c r="E19">
        <f t="shared" ca="1" si="4"/>
        <v>0</v>
      </c>
      <c r="F19" t="str">
        <f>"P"&amp;C19</f>
        <v>P1.10</v>
      </c>
      <c r="G19" s="23" t="str">
        <f t="shared" ca="1" si="5"/>
        <v/>
      </c>
    </row>
    <row r="20" spans="1:7">
      <c r="A20" t="s">
        <v>246</v>
      </c>
      <c r="B20" t="str">
        <f t="shared" si="3"/>
        <v>A1.11</v>
      </c>
      <c r="C20" s="19">
        <v>1.1100000000000001</v>
      </c>
      <c r="D20" t="str">
        <f>"R"&amp;C20</f>
        <v>R1.11</v>
      </c>
      <c r="E20">
        <f t="shared" ca="1" si="4"/>
        <v>0</v>
      </c>
      <c r="F20" t="str">
        <f>"P"&amp;C20</f>
        <v>P1.11</v>
      </c>
      <c r="G20" s="23" t="str">
        <f t="shared" ca="1" si="5"/>
        <v/>
      </c>
    </row>
    <row r="21" spans="1:7">
      <c r="C21" s="19" t="s">
        <v>42</v>
      </c>
      <c r="G21" s="23"/>
    </row>
    <row r="22" spans="1:7">
      <c r="A22" t="s">
        <v>246</v>
      </c>
      <c r="B22" t="str">
        <f t="shared" si="3"/>
        <v>A1.12</v>
      </c>
      <c r="C22" s="19">
        <v>1.1200000000000001</v>
      </c>
      <c r="D22" t="str">
        <f>"R"&amp;C22</f>
        <v>R1.12</v>
      </c>
      <c r="E22">
        <f t="shared" ca="1" si="4"/>
        <v>0</v>
      </c>
      <c r="F22" t="str">
        <f>"P"&amp;C22</f>
        <v>P1.12</v>
      </c>
      <c r="G22" s="23" t="str">
        <f t="shared" ca="1" si="5"/>
        <v/>
      </c>
    </row>
    <row r="23" spans="1:7">
      <c r="A23" t="s">
        <v>246</v>
      </c>
      <c r="B23" t="str">
        <f t="shared" si="3"/>
        <v>A1.13</v>
      </c>
      <c r="C23" s="19">
        <v>1.1299999999999999</v>
      </c>
      <c r="D23" t="str">
        <f>"R"&amp;C23</f>
        <v>R1.13</v>
      </c>
      <c r="E23">
        <f t="shared" ca="1" si="4"/>
        <v>0</v>
      </c>
      <c r="F23" t="str">
        <f>"P"&amp;C23</f>
        <v>P1.13</v>
      </c>
      <c r="G23" s="23" t="str">
        <f t="shared" ca="1" si="5"/>
        <v/>
      </c>
    </row>
    <row r="24" spans="1:7">
      <c r="C24" s="19" t="s">
        <v>46</v>
      </c>
      <c r="G24" s="23"/>
    </row>
    <row r="25" spans="1:7">
      <c r="A25" t="s">
        <v>246</v>
      </c>
      <c r="B25" t="str">
        <f t="shared" si="3"/>
        <v>A1.14</v>
      </c>
      <c r="C25" s="19">
        <v>1.1399999999999999</v>
      </c>
      <c r="D25" t="str">
        <f>"R"&amp;C25</f>
        <v>R1.14</v>
      </c>
      <c r="E25">
        <f t="shared" ca="1" si="4"/>
        <v>0</v>
      </c>
      <c r="F25" t="str">
        <f>"P"&amp;C25</f>
        <v>P1.14</v>
      </c>
      <c r="G25" s="23" t="str">
        <f t="shared" ca="1" si="5"/>
        <v/>
      </c>
    </row>
    <row r="26" spans="1:7">
      <c r="C26" s="19" t="s">
        <v>49</v>
      </c>
      <c r="G26" s="23"/>
    </row>
    <row r="27" spans="1:7">
      <c r="C27" s="19" t="s">
        <v>50</v>
      </c>
      <c r="G27" s="23"/>
    </row>
    <row r="28" spans="1:7">
      <c r="A28" t="s">
        <v>246</v>
      </c>
      <c r="B28" t="str">
        <f t="shared" ref="B28:B32" si="6">"A"&amp;C28</f>
        <v>A1.15</v>
      </c>
      <c r="C28" s="19">
        <v>1.1499999999999999</v>
      </c>
      <c r="D28" t="str">
        <f>"R"&amp;C28</f>
        <v>R1.15</v>
      </c>
      <c r="E28">
        <f t="shared" ref="E28:E32" ca="1" si="7">INDIRECT("'"&amp;A28&amp;"'!"&amp;D28)</f>
        <v>0</v>
      </c>
      <c r="F28" t="str">
        <f>"P"&amp;C28</f>
        <v>P1.15</v>
      </c>
      <c r="G28" s="23" t="str">
        <f t="shared" ref="G28:G32" ca="1" si="8">INDIRECT("'"&amp;A28&amp;"'!"&amp;F28)</f>
        <v/>
      </c>
    </row>
    <row r="29" spans="1:7">
      <c r="C29" s="19" t="s">
        <v>54</v>
      </c>
      <c r="G29" s="23"/>
    </row>
    <row r="30" spans="1:7">
      <c r="A30" t="s">
        <v>246</v>
      </c>
      <c r="B30" t="str">
        <f t="shared" si="6"/>
        <v>A1.16</v>
      </c>
      <c r="C30" s="19">
        <v>1.1599999999999999</v>
      </c>
      <c r="D30" t="str">
        <f>"R"&amp;C30</f>
        <v>R1.16</v>
      </c>
      <c r="E30">
        <f t="shared" ca="1" si="7"/>
        <v>0</v>
      </c>
      <c r="F30" t="str">
        <f>"P"&amp;C30</f>
        <v>P1.16</v>
      </c>
      <c r="G30" s="23" t="str">
        <f t="shared" ca="1" si="8"/>
        <v/>
      </c>
    </row>
    <row r="31" spans="1:7">
      <c r="A31" t="s">
        <v>246</v>
      </c>
      <c r="B31" t="str">
        <f t="shared" si="6"/>
        <v>A1.17</v>
      </c>
      <c r="C31" s="19">
        <v>1.17</v>
      </c>
      <c r="D31" t="str">
        <f>"R"&amp;C31</f>
        <v>R1.17</v>
      </c>
      <c r="E31">
        <f t="shared" ca="1" si="7"/>
        <v>0</v>
      </c>
      <c r="F31" t="str">
        <f>"P"&amp;C31</f>
        <v>P1.17</v>
      </c>
      <c r="G31" s="23" t="str">
        <f t="shared" ca="1" si="8"/>
        <v/>
      </c>
    </row>
    <row r="32" spans="1:7">
      <c r="A32" t="s">
        <v>246</v>
      </c>
      <c r="B32" t="str">
        <f t="shared" si="6"/>
        <v>A1.18</v>
      </c>
      <c r="C32" s="19">
        <v>1.18</v>
      </c>
      <c r="D32" t="str">
        <f>"R"&amp;C32</f>
        <v>R1.18</v>
      </c>
      <c r="E32">
        <f t="shared" ca="1" si="7"/>
        <v>0</v>
      </c>
      <c r="F32" t="str">
        <f>"P"&amp;C32</f>
        <v>P1.18</v>
      </c>
      <c r="G32" s="23" t="str">
        <f t="shared" ca="1" si="8"/>
        <v/>
      </c>
    </row>
    <row r="33" spans="1:7">
      <c r="C33" s="19" t="s">
        <v>61</v>
      </c>
      <c r="G33" s="23"/>
    </row>
    <row r="34" spans="1:7">
      <c r="C34" s="19" t="s">
        <v>62</v>
      </c>
      <c r="G34" s="23"/>
    </row>
    <row r="35" spans="1:7">
      <c r="A35" t="s">
        <v>246</v>
      </c>
      <c r="B35" t="str">
        <f t="shared" ref="B35:B44" si="9">"A"&amp;C35</f>
        <v>A1.19</v>
      </c>
      <c r="C35" s="19">
        <v>1.19</v>
      </c>
      <c r="D35" t="str">
        <f t="shared" ref="D35:D41" si="10">"R"&amp;C35</f>
        <v>R1.19</v>
      </c>
      <c r="E35">
        <f t="shared" ref="E35:E44" ca="1" si="11">INDIRECT("'"&amp;A35&amp;"'!"&amp;D35)</f>
        <v>0</v>
      </c>
      <c r="F35" t="str">
        <f t="shared" ref="F35:F41" si="12">"P"&amp;C35</f>
        <v>P1.19</v>
      </c>
      <c r="G35" s="23" t="str">
        <f t="shared" ref="G35:G44" ca="1" si="13">INDIRECT("'"&amp;A35&amp;"'!"&amp;F35)</f>
        <v/>
      </c>
    </row>
    <row r="36" spans="1:7">
      <c r="A36" t="s">
        <v>246</v>
      </c>
      <c r="B36" t="str">
        <f t="shared" si="9"/>
        <v>A1.20</v>
      </c>
      <c r="C36" s="19" t="s">
        <v>245</v>
      </c>
      <c r="D36" t="str">
        <f t="shared" si="10"/>
        <v>R1.20</v>
      </c>
      <c r="E36">
        <f t="shared" ca="1" si="11"/>
        <v>0</v>
      </c>
      <c r="F36" t="str">
        <f t="shared" si="12"/>
        <v>P1.20</v>
      </c>
      <c r="G36" s="23" t="str">
        <f t="shared" ca="1" si="13"/>
        <v/>
      </c>
    </row>
    <row r="37" spans="1:7">
      <c r="A37" t="s">
        <v>246</v>
      </c>
      <c r="B37" t="str">
        <f t="shared" si="9"/>
        <v>A1.21</v>
      </c>
      <c r="C37" s="19">
        <v>1.21</v>
      </c>
      <c r="D37" t="str">
        <f t="shared" si="10"/>
        <v>R1.21</v>
      </c>
      <c r="E37">
        <f t="shared" ca="1" si="11"/>
        <v>0</v>
      </c>
      <c r="F37" t="str">
        <f t="shared" si="12"/>
        <v>P1.21</v>
      </c>
      <c r="G37" s="23" t="str">
        <f t="shared" ca="1" si="13"/>
        <v/>
      </c>
    </row>
    <row r="38" spans="1:7">
      <c r="A38" t="s">
        <v>246</v>
      </c>
      <c r="B38" t="str">
        <f t="shared" si="9"/>
        <v>A1.22</v>
      </c>
      <c r="C38" s="19">
        <v>1.22</v>
      </c>
      <c r="D38" t="str">
        <f t="shared" si="10"/>
        <v>R1.22</v>
      </c>
      <c r="E38">
        <f t="shared" ca="1" si="11"/>
        <v>0</v>
      </c>
      <c r="F38" t="str">
        <f t="shared" si="12"/>
        <v>P1.22</v>
      </c>
      <c r="G38" s="23" t="str">
        <f t="shared" ca="1" si="13"/>
        <v/>
      </c>
    </row>
    <row r="39" spans="1:7">
      <c r="A39" t="s">
        <v>246</v>
      </c>
      <c r="B39" t="str">
        <f t="shared" si="9"/>
        <v>A1.23</v>
      </c>
      <c r="C39" s="19">
        <v>1.23</v>
      </c>
      <c r="D39" t="str">
        <f t="shared" si="10"/>
        <v>R1.23</v>
      </c>
      <c r="E39">
        <f t="shared" ca="1" si="11"/>
        <v>0</v>
      </c>
      <c r="F39" t="str">
        <f t="shared" si="12"/>
        <v>P1.23</v>
      </c>
      <c r="G39" s="23" t="str">
        <f t="shared" ca="1" si="13"/>
        <v/>
      </c>
    </row>
    <row r="40" spans="1:7">
      <c r="A40" t="s">
        <v>246</v>
      </c>
      <c r="B40" t="str">
        <f t="shared" si="9"/>
        <v>A1.24</v>
      </c>
      <c r="C40" s="19">
        <v>1.24</v>
      </c>
      <c r="D40" t="str">
        <f t="shared" si="10"/>
        <v>R1.24</v>
      </c>
      <c r="E40">
        <f t="shared" ca="1" si="11"/>
        <v>0</v>
      </c>
      <c r="F40" t="str">
        <f t="shared" si="12"/>
        <v>P1.24</v>
      </c>
      <c r="G40" s="23" t="str">
        <f t="shared" ca="1" si="13"/>
        <v/>
      </c>
    </row>
    <row r="41" spans="1:7">
      <c r="A41" t="s">
        <v>246</v>
      </c>
      <c r="B41" t="str">
        <f t="shared" si="9"/>
        <v>A1.25</v>
      </c>
      <c r="C41" s="19">
        <v>1.25</v>
      </c>
      <c r="D41" t="str">
        <f t="shared" si="10"/>
        <v>R1.25</v>
      </c>
      <c r="E41">
        <f t="shared" ca="1" si="11"/>
        <v>0</v>
      </c>
      <c r="F41" t="str">
        <f t="shared" si="12"/>
        <v>P1.25</v>
      </c>
      <c r="G41" s="23" t="str">
        <f t="shared" ca="1" si="13"/>
        <v/>
      </c>
    </row>
    <row r="42" spans="1:7">
      <c r="C42" s="19" t="s">
        <v>77</v>
      </c>
      <c r="G42" s="23"/>
    </row>
    <row r="43" spans="1:7">
      <c r="A43" t="s">
        <v>246</v>
      </c>
      <c r="B43" t="str">
        <f t="shared" si="9"/>
        <v>A1.26</v>
      </c>
      <c r="C43" s="19">
        <v>1.26</v>
      </c>
      <c r="D43" t="str">
        <f>"R"&amp;C43</f>
        <v>R1.26</v>
      </c>
      <c r="E43">
        <f t="shared" ca="1" si="11"/>
        <v>0</v>
      </c>
      <c r="F43" t="str">
        <f>"P"&amp;C43</f>
        <v>P1.26</v>
      </c>
      <c r="G43" s="23" t="str">
        <f t="shared" ca="1" si="13"/>
        <v/>
      </c>
    </row>
    <row r="44" spans="1:7">
      <c r="A44" t="s">
        <v>246</v>
      </c>
      <c r="B44" t="str">
        <f t="shared" si="9"/>
        <v>A1.27</v>
      </c>
      <c r="C44" s="19">
        <v>1.27</v>
      </c>
      <c r="D44" t="str">
        <f>"R"&amp;C44</f>
        <v>R1.27</v>
      </c>
      <c r="E44">
        <f t="shared" ca="1" si="11"/>
        <v>0</v>
      </c>
      <c r="F44" t="str">
        <f>"P"&amp;C44</f>
        <v>P1.27</v>
      </c>
      <c r="G44" s="23" t="str">
        <f t="shared" ca="1" si="13"/>
        <v/>
      </c>
    </row>
    <row r="45" spans="1:7">
      <c r="C45" s="19" t="s">
        <v>84</v>
      </c>
    </row>
    <row r="46" spans="1:7">
      <c r="C46" s="19" t="s">
        <v>92</v>
      </c>
    </row>
    <row r="47" spans="1:7">
      <c r="A47" t="s">
        <v>249</v>
      </c>
      <c r="B47" t="str">
        <f t="shared" ref="B47" si="14">"A"&amp;C47</f>
        <v>A2.01</v>
      </c>
      <c r="C47" s="19">
        <v>2.0099999999999998</v>
      </c>
      <c r="D47" t="str">
        <f>"R"&amp;C47</f>
        <v>R2.01</v>
      </c>
      <c r="E47">
        <f t="shared" ref="E47" ca="1" si="15">INDIRECT("'"&amp;A47&amp;"'!"&amp;D47)</f>
        <v>0</v>
      </c>
      <c r="F47" t="str">
        <f>"P"&amp;C47</f>
        <v>P2.01</v>
      </c>
      <c r="G47" s="23" t="str">
        <f t="shared" ref="G47" ca="1" si="16">INDIRECT("'"&amp;A47&amp;"'!"&amp;F47)</f>
        <v/>
      </c>
    </row>
    <row r="48" spans="1:7">
      <c r="A48" t="s">
        <v>249</v>
      </c>
      <c r="B48" t="str">
        <f t="shared" ref="B48:B70" si="17">"A"&amp;C48</f>
        <v>A2.02</v>
      </c>
      <c r="C48" s="19">
        <v>2.02</v>
      </c>
      <c r="D48" t="str">
        <f t="shared" ref="D48:D56" si="18">"R"&amp;C48</f>
        <v>R2.02</v>
      </c>
      <c r="E48">
        <f t="shared" ref="E48:E52" ca="1" si="19">INDIRECT("'"&amp;A48&amp;"'!"&amp;D48)</f>
        <v>0</v>
      </c>
      <c r="F48" t="str">
        <f t="shared" ref="F48:F52" si="20">"P"&amp;C48</f>
        <v>P2.02</v>
      </c>
      <c r="G48" s="23" t="str">
        <f t="shared" ref="G48:G52" ca="1" si="21">INDIRECT("'"&amp;A48&amp;"'!"&amp;F48)</f>
        <v/>
      </c>
    </row>
    <row r="49" spans="1:7">
      <c r="A49" t="s">
        <v>249</v>
      </c>
      <c r="B49" t="str">
        <f t="shared" si="17"/>
        <v>A2.03</v>
      </c>
      <c r="C49" s="19">
        <v>2.0299999999999998</v>
      </c>
      <c r="D49" t="str">
        <f t="shared" si="18"/>
        <v>R2.03</v>
      </c>
      <c r="E49">
        <f t="shared" ca="1" si="19"/>
        <v>0</v>
      </c>
      <c r="F49" t="str">
        <f t="shared" si="20"/>
        <v>P2.03</v>
      </c>
      <c r="G49" s="23" t="str">
        <f t="shared" ca="1" si="21"/>
        <v/>
      </c>
    </row>
    <row r="50" spans="1:7">
      <c r="A50" t="s">
        <v>249</v>
      </c>
      <c r="B50" t="str">
        <f t="shared" si="17"/>
        <v>A2.04</v>
      </c>
      <c r="C50" s="19">
        <v>2.04</v>
      </c>
      <c r="D50" t="str">
        <f t="shared" si="18"/>
        <v>R2.04</v>
      </c>
      <c r="E50">
        <f t="shared" ca="1" si="19"/>
        <v>0</v>
      </c>
      <c r="F50" t="str">
        <f t="shared" si="20"/>
        <v>P2.04</v>
      </c>
      <c r="G50" s="23" t="str">
        <f t="shared" ca="1" si="21"/>
        <v/>
      </c>
    </row>
    <row r="51" spans="1:7">
      <c r="A51" t="s">
        <v>249</v>
      </c>
      <c r="B51" t="str">
        <f t="shared" si="17"/>
        <v>A2.05</v>
      </c>
      <c r="C51" s="19">
        <v>2.0499999999999998</v>
      </c>
      <c r="D51" t="str">
        <f t="shared" si="18"/>
        <v>R2.05</v>
      </c>
      <c r="E51">
        <f t="shared" ca="1" si="19"/>
        <v>0</v>
      </c>
      <c r="F51" t="str">
        <f t="shared" si="20"/>
        <v>P2.05</v>
      </c>
      <c r="G51" s="23" t="str">
        <f t="shared" ca="1" si="21"/>
        <v/>
      </c>
    </row>
    <row r="52" spans="1:7">
      <c r="A52" t="s">
        <v>249</v>
      </c>
      <c r="B52" t="str">
        <f t="shared" si="17"/>
        <v>A2.06</v>
      </c>
      <c r="C52" s="19">
        <v>2.06</v>
      </c>
      <c r="D52" t="str">
        <f t="shared" si="18"/>
        <v>R2.06</v>
      </c>
      <c r="E52">
        <f t="shared" ca="1" si="19"/>
        <v>0</v>
      </c>
      <c r="F52" t="str">
        <f t="shared" si="20"/>
        <v>P2.06</v>
      </c>
      <c r="G52" s="23" t="str">
        <f t="shared" ca="1" si="21"/>
        <v/>
      </c>
    </row>
    <row r="53" spans="1:7">
      <c r="C53" s="19" t="s">
        <v>105</v>
      </c>
    </row>
    <row r="54" spans="1:7">
      <c r="A54" t="s">
        <v>249</v>
      </c>
      <c r="B54" t="str">
        <f t="shared" si="17"/>
        <v>A2.07</v>
      </c>
      <c r="C54" s="19">
        <v>2.0699999999999998</v>
      </c>
      <c r="D54" t="str">
        <f t="shared" si="18"/>
        <v>R2.07</v>
      </c>
      <c r="E54">
        <f t="shared" ref="E54" ca="1" si="22">INDIRECT("'"&amp;A54&amp;"'!"&amp;D54)</f>
        <v>0</v>
      </c>
      <c r="F54" t="str">
        <f t="shared" ref="F54" si="23">"P"&amp;C54</f>
        <v>P2.07</v>
      </c>
      <c r="G54" s="23" t="str">
        <f t="shared" ref="G54" ca="1" si="24">INDIRECT("'"&amp;A54&amp;"'!"&amp;F54)</f>
        <v/>
      </c>
    </row>
    <row r="55" spans="1:7">
      <c r="C55" s="19" t="s">
        <v>254</v>
      </c>
    </row>
    <row r="56" spans="1:7">
      <c r="A56" t="s">
        <v>249</v>
      </c>
      <c r="B56" t="str">
        <f t="shared" si="17"/>
        <v>A2.08</v>
      </c>
      <c r="C56" s="19">
        <v>2.08</v>
      </c>
      <c r="D56" t="str">
        <f t="shared" si="18"/>
        <v>R2.08</v>
      </c>
      <c r="E56">
        <f t="shared" ref="E56" ca="1" si="25">INDIRECT("'"&amp;A56&amp;"'!"&amp;D56)</f>
        <v>0</v>
      </c>
      <c r="F56" t="str">
        <f t="shared" ref="F56" si="26">"P"&amp;C56</f>
        <v>P2.08</v>
      </c>
      <c r="G56" s="23" t="str">
        <f t="shared" ref="G56" ca="1" si="27">INDIRECT("'"&amp;A56&amp;"'!"&amp;F56)</f>
        <v/>
      </c>
    </row>
    <row r="57" spans="1:7">
      <c r="C57" s="19" t="s">
        <v>85</v>
      </c>
    </row>
    <row r="58" spans="1:7">
      <c r="C58" s="19" t="s">
        <v>110</v>
      </c>
    </row>
    <row r="59" spans="1:7">
      <c r="A59" t="s">
        <v>249</v>
      </c>
      <c r="B59" t="str">
        <f t="shared" si="17"/>
        <v>A2.09</v>
      </c>
      <c r="C59" s="19">
        <v>2.09</v>
      </c>
      <c r="D59" t="str">
        <f t="shared" ref="D59:D63" si="28">"R"&amp;C59</f>
        <v>R2.09</v>
      </c>
      <c r="E59">
        <f t="shared" ref="E59:E61" ca="1" si="29">INDIRECT("'"&amp;A59&amp;"'!"&amp;D59)</f>
        <v>0</v>
      </c>
      <c r="F59" t="str">
        <f t="shared" ref="F59:F61" si="30">"P"&amp;C59</f>
        <v>P2.09</v>
      </c>
      <c r="G59" s="23" t="str">
        <f t="shared" ref="G59:G61" ca="1" si="31">INDIRECT("'"&amp;A59&amp;"'!"&amp;F59)</f>
        <v/>
      </c>
    </row>
    <row r="60" spans="1:7">
      <c r="A60" t="s">
        <v>249</v>
      </c>
      <c r="B60" t="str">
        <f t="shared" si="17"/>
        <v>A2.10</v>
      </c>
      <c r="C60" s="19" t="s">
        <v>248</v>
      </c>
      <c r="D60" t="str">
        <f t="shared" si="28"/>
        <v>R2.10</v>
      </c>
      <c r="E60">
        <f t="shared" ca="1" si="29"/>
        <v>0</v>
      </c>
      <c r="F60" t="str">
        <f t="shared" si="30"/>
        <v>P2.10</v>
      </c>
      <c r="G60" s="23" t="str">
        <f t="shared" ca="1" si="31"/>
        <v/>
      </c>
    </row>
    <row r="61" spans="1:7">
      <c r="A61" t="s">
        <v>249</v>
      </c>
      <c r="B61" t="str">
        <f t="shared" si="17"/>
        <v>A2.11</v>
      </c>
      <c r="C61" s="19">
        <v>2.11</v>
      </c>
      <c r="D61" t="str">
        <f t="shared" si="28"/>
        <v>R2.11</v>
      </c>
      <c r="E61">
        <f t="shared" ca="1" si="29"/>
        <v>0</v>
      </c>
      <c r="F61" t="str">
        <f t="shared" si="30"/>
        <v>P2.11</v>
      </c>
      <c r="G61" s="23" t="str">
        <f t="shared" ca="1" si="31"/>
        <v/>
      </c>
    </row>
    <row r="62" spans="1:7">
      <c r="C62" s="19" t="s">
        <v>118</v>
      </c>
    </row>
    <row r="63" spans="1:7">
      <c r="A63" t="s">
        <v>249</v>
      </c>
      <c r="B63" t="str">
        <f t="shared" si="17"/>
        <v>A2.12</v>
      </c>
      <c r="C63" s="19">
        <v>2.12</v>
      </c>
      <c r="D63" t="str">
        <f t="shared" si="28"/>
        <v>R2.12</v>
      </c>
      <c r="E63">
        <f t="shared" ref="E63" ca="1" si="32">INDIRECT("'"&amp;A63&amp;"'!"&amp;D63)</f>
        <v>0</v>
      </c>
      <c r="F63" t="str">
        <f t="shared" ref="F63" si="33">"P"&amp;C63</f>
        <v>P2.12</v>
      </c>
      <c r="G63" s="23" t="str">
        <f t="shared" ref="G63" ca="1" si="34">INDIRECT("'"&amp;A63&amp;"'!"&amp;F63)</f>
        <v/>
      </c>
    </row>
    <row r="64" spans="1:7">
      <c r="C64" s="19" t="s">
        <v>117</v>
      </c>
    </row>
    <row r="65" spans="1:7">
      <c r="C65" s="19" t="s">
        <v>121</v>
      </c>
    </row>
    <row r="66" spans="1:7">
      <c r="A66" t="s">
        <v>249</v>
      </c>
      <c r="B66" t="str">
        <f t="shared" si="17"/>
        <v>A2.13</v>
      </c>
      <c r="C66" s="19">
        <v>2.13</v>
      </c>
      <c r="D66" t="str">
        <f t="shared" ref="D66:D70" si="35">"R"&amp;C66</f>
        <v>R2.13</v>
      </c>
      <c r="E66">
        <f t="shared" ref="E66:E68" ca="1" si="36">INDIRECT("'"&amp;A66&amp;"'!"&amp;D66)</f>
        <v>0</v>
      </c>
      <c r="F66" t="str">
        <f t="shared" ref="F66:F68" si="37">"P"&amp;C66</f>
        <v>P2.13</v>
      </c>
      <c r="G66" s="23" t="str">
        <f t="shared" ref="G66:G68" ca="1" si="38">INDIRECT("'"&amp;A66&amp;"'!"&amp;F66)</f>
        <v/>
      </c>
    </row>
    <row r="67" spans="1:7">
      <c r="A67" t="s">
        <v>249</v>
      </c>
      <c r="B67" t="str">
        <f t="shared" si="17"/>
        <v>A2.14</v>
      </c>
      <c r="C67" s="19">
        <v>2.14</v>
      </c>
      <c r="D67" t="str">
        <f t="shared" si="35"/>
        <v>R2.14</v>
      </c>
      <c r="E67">
        <f t="shared" ca="1" si="36"/>
        <v>0</v>
      </c>
      <c r="F67" t="str">
        <f t="shared" si="37"/>
        <v>P2.14</v>
      </c>
      <c r="G67" s="23" t="str">
        <f t="shared" ca="1" si="38"/>
        <v/>
      </c>
    </row>
    <row r="68" spans="1:7">
      <c r="A68" t="s">
        <v>249</v>
      </c>
      <c r="B68" t="str">
        <f t="shared" si="17"/>
        <v>A2.15</v>
      </c>
      <c r="C68" s="19">
        <v>2.15</v>
      </c>
      <c r="D68" t="str">
        <f t="shared" si="35"/>
        <v>R2.15</v>
      </c>
      <c r="E68">
        <f t="shared" ca="1" si="36"/>
        <v>0</v>
      </c>
      <c r="F68" t="str">
        <f t="shared" si="37"/>
        <v>P2.15</v>
      </c>
      <c r="G68" s="23" t="str">
        <f t="shared" ca="1" si="38"/>
        <v/>
      </c>
    </row>
    <row r="69" spans="1:7">
      <c r="C69" s="19" t="s">
        <v>128</v>
      </c>
    </row>
    <row r="70" spans="1:7">
      <c r="A70" t="s">
        <v>249</v>
      </c>
      <c r="B70" t="str">
        <f t="shared" si="17"/>
        <v>A2.16</v>
      </c>
      <c r="C70" s="19">
        <v>2.16</v>
      </c>
      <c r="D70" t="str">
        <f t="shared" si="35"/>
        <v>R2.16</v>
      </c>
      <c r="E70">
        <f t="shared" ref="E70" ca="1" si="39">INDIRECT("'"&amp;A70&amp;"'!"&amp;D70)</f>
        <v>0</v>
      </c>
      <c r="F70" t="str">
        <f t="shared" ref="F70" si="40">"P"&amp;C70</f>
        <v>P2.16</v>
      </c>
      <c r="G70" s="23" t="str">
        <f t="shared" ref="G70" ca="1" si="41">INDIRECT("'"&amp;A70&amp;"'!"&amp;F70)</f>
        <v/>
      </c>
    </row>
    <row r="71" spans="1:7">
      <c r="C71" t="s">
        <v>86</v>
      </c>
    </row>
    <row r="72" spans="1:7">
      <c r="C72" t="s">
        <v>131</v>
      </c>
    </row>
    <row r="73" spans="1:7">
      <c r="A73" t="s">
        <v>250</v>
      </c>
      <c r="B73" t="str">
        <f t="shared" ref="B73:B78" si="42">"A"&amp;C73</f>
        <v>A3.01</v>
      </c>
      <c r="C73" s="19">
        <v>3.01</v>
      </c>
      <c r="D73" t="str">
        <f t="shared" ref="D73:D135" si="43">"R"&amp;C73</f>
        <v>R3.01</v>
      </c>
      <c r="E73">
        <f t="shared" ref="E73:E135" ca="1" si="44">INDIRECT("'"&amp;A73&amp;"'!"&amp;D73)</f>
        <v>0</v>
      </c>
      <c r="F73" t="str">
        <f t="shared" ref="F73:F135" si="45">"P"&amp;C73</f>
        <v>P3.01</v>
      </c>
      <c r="G73" s="23" t="str">
        <f t="shared" ref="G73:G135" ca="1" si="46">INDIRECT("'"&amp;A73&amp;"'!"&amp;F73)</f>
        <v/>
      </c>
    </row>
    <row r="74" spans="1:7">
      <c r="A74" t="s">
        <v>250</v>
      </c>
      <c r="B74" t="str">
        <f t="shared" si="42"/>
        <v>A3.02</v>
      </c>
      <c r="C74" s="19">
        <v>3.02</v>
      </c>
      <c r="D74" t="str">
        <f t="shared" si="43"/>
        <v>R3.02</v>
      </c>
      <c r="E74">
        <f t="shared" ca="1" si="44"/>
        <v>0</v>
      </c>
      <c r="F74" t="str">
        <f t="shared" si="45"/>
        <v>P3.02</v>
      </c>
      <c r="G74" s="23" t="str">
        <f t="shared" ca="1" si="46"/>
        <v/>
      </c>
    </row>
    <row r="75" spans="1:7">
      <c r="A75" t="s">
        <v>250</v>
      </c>
      <c r="B75" t="str">
        <f t="shared" si="42"/>
        <v>A3.03</v>
      </c>
      <c r="C75" s="19">
        <v>3.03</v>
      </c>
      <c r="D75" t="str">
        <f t="shared" si="43"/>
        <v>R3.03</v>
      </c>
      <c r="E75">
        <f t="shared" ca="1" si="44"/>
        <v>0</v>
      </c>
      <c r="F75" t="str">
        <f t="shared" si="45"/>
        <v>P3.03</v>
      </c>
      <c r="G75" s="23" t="str">
        <f t="shared" ca="1" si="46"/>
        <v/>
      </c>
    </row>
    <row r="76" spans="1:7">
      <c r="A76" t="s">
        <v>250</v>
      </c>
      <c r="B76" t="str">
        <f t="shared" si="42"/>
        <v>A3.04</v>
      </c>
      <c r="C76" s="19">
        <v>3.04</v>
      </c>
      <c r="D76" t="str">
        <f t="shared" si="43"/>
        <v>R3.04</v>
      </c>
      <c r="E76">
        <f t="shared" ca="1" si="44"/>
        <v>0</v>
      </c>
      <c r="F76" t="str">
        <f t="shared" si="45"/>
        <v>P3.04</v>
      </c>
      <c r="G76" s="23" t="str">
        <f t="shared" ca="1" si="46"/>
        <v/>
      </c>
    </row>
    <row r="77" spans="1:7">
      <c r="C77" s="19" t="s">
        <v>132</v>
      </c>
      <c r="G77" s="23"/>
    </row>
    <row r="78" spans="1:7">
      <c r="A78" t="s">
        <v>250</v>
      </c>
      <c r="B78" t="str">
        <f t="shared" si="42"/>
        <v>A3.05</v>
      </c>
      <c r="C78" s="19">
        <v>3.05</v>
      </c>
      <c r="D78" t="str">
        <f t="shared" si="43"/>
        <v>R3.05</v>
      </c>
      <c r="E78">
        <f t="shared" ca="1" si="44"/>
        <v>0</v>
      </c>
      <c r="F78" t="str">
        <f t="shared" si="45"/>
        <v>P3.05</v>
      </c>
      <c r="G78" s="23" t="str">
        <f t="shared" ca="1" si="46"/>
        <v/>
      </c>
    </row>
    <row r="79" spans="1:7">
      <c r="C79" s="19" t="s">
        <v>87</v>
      </c>
      <c r="G79" s="23"/>
    </row>
    <row r="80" spans="1:7">
      <c r="C80" s="19" t="s">
        <v>133</v>
      </c>
      <c r="G80" s="23"/>
    </row>
    <row r="81" spans="1:7">
      <c r="A81" t="s">
        <v>250</v>
      </c>
      <c r="B81" t="str">
        <f t="shared" ref="B81:B83" si="47">"A"&amp;C81</f>
        <v>A3.06</v>
      </c>
      <c r="C81" s="19">
        <v>3.06</v>
      </c>
      <c r="D81" t="str">
        <f t="shared" si="43"/>
        <v>R3.06</v>
      </c>
      <c r="E81">
        <f t="shared" ca="1" si="44"/>
        <v>0</v>
      </c>
      <c r="F81" t="str">
        <f t="shared" si="45"/>
        <v>P3.06</v>
      </c>
      <c r="G81" s="23" t="str">
        <f t="shared" ca="1" si="46"/>
        <v/>
      </c>
    </row>
    <row r="82" spans="1:7">
      <c r="A82" t="s">
        <v>250</v>
      </c>
      <c r="B82" t="str">
        <f t="shared" si="47"/>
        <v>A3.07</v>
      </c>
      <c r="C82" s="19">
        <v>3.07</v>
      </c>
      <c r="D82" t="str">
        <f t="shared" si="43"/>
        <v>R3.07</v>
      </c>
      <c r="E82">
        <f t="shared" ca="1" si="44"/>
        <v>0</v>
      </c>
      <c r="F82" t="str">
        <f t="shared" si="45"/>
        <v>P3.07</v>
      </c>
      <c r="G82" s="23" t="str">
        <f t="shared" ca="1" si="46"/>
        <v/>
      </c>
    </row>
    <row r="83" spans="1:7">
      <c r="A83" t="s">
        <v>250</v>
      </c>
      <c r="B83" t="str">
        <f t="shared" si="47"/>
        <v>A3.08</v>
      </c>
      <c r="C83" s="19">
        <v>3.08</v>
      </c>
      <c r="D83" t="str">
        <f t="shared" si="43"/>
        <v>R3.08</v>
      </c>
      <c r="E83">
        <f t="shared" ca="1" si="44"/>
        <v>0</v>
      </c>
      <c r="F83" t="str">
        <f t="shared" si="45"/>
        <v>P3.08</v>
      </c>
      <c r="G83" s="23" t="str">
        <f t="shared" ca="1" si="46"/>
        <v/>
      </c>
    </row>
    <row r="84" spans="1:7">
      <c r="C84" s="19" t="s">
        <v>134</v>
      </c>
      <c r="G84" s="23"/>
    </row>
    <row r="85" spans="1:7">
      <c r="A85" t="s">
        <v>250</v>
      </c>
      <c r="B85" t="str">
        <f t="shared" ref="B85" si="48">"A"&amp;C85</f>
        <v>A3.09</v>
      </c>
      <c r="C85" s="19">
        <v>3.09</v>
      </c>
      <c r="D85" t="str">
        <f t="shared" si="43"/>
        <v>R3.09</v>
      </c>
      <c r="E85">
        <f t="shared" ca="1" si="44"/>
        <v>0</v>
      </c>
      <c r="F85" t="str">
        <f t="shared" si="45"/>
        <v>P3.09</v>
      </c>
      <c r="G85" s="23" t="str">
        <f t="shared" ca="1" si="46"/>
        <v/>
      </c>
    </row>
    <row r="86" spans="1:7">
      <c r="C86" s="19" t="s">
        <v>135</v>
      </c>
      <c r="G86" s="23"/>
    </row>
    <row r="87" spans="1:7">
      <c r="A87" t="s">
        <v>250</v>
      </c>
      <c r="B87" t="str">
        <f t="shared" ref="B87" si="49">"A"&amp;C87</f>
        <v>A3.10</v>
      </c>
      <c r="C87" s="19" t="s">
        <v>251</v>
      </c>
      <c r="D87" t="str">
        <f t="shared" si="43"/>
        <v>R3.10</v>
      </c>
      <c r="E87">
        <f t="shared" ca="1" si="44"/>
        <v>0</v>
      </c>
      <c r="F87" t="str">
        <f t="shared" si="45"/>
        <v>P3.10</v>
      </c>
      <c r="G87" s="23" t="str">
        <f t="shared" ca="1" si="46"/>
        <v/>
      </c>
    </row>
    <row r="88" spans="1:7">
      <c r="C88" s="19" t="s">
        <v>136</v>
      </c>
      <c r="G88" s="23"/>
    </row>
    <row r="89" spans="1:7">
      <c r="A89" t="s">
        <v>250</v>
      </c>
      <c r="B89" t="str">
        <f t="shared" ref="B89" si="50">"A"&amp;C89</f>
        <v>A3.11</v>
      </c>
      <c r="C89" s="19">
        <v>3.11</v>
      </c>
      <c r="D89" t="str">
        <f t="shared" si="43"/>
        <v>R3.11</v>
      </c>
      <c r="E89">
        <f t="shared" ca="1" si="44"/>
        <v>0</v>
      </c>
      <c r="F89" t="str">
        <f t="shared" si="45"/>
        <v>P3.11</v>
      </c>
      <c r="G89" s="23" t="str">
        <f t="shared" ca="1" si="46"/>
        <v/>
      </c>
    </row>
    <row r="90" spans="1:7">
      <c r="C90" s="19" t="s">
        <v>137</v>
      </c>
      <c r="G90" s="23"/>
    </row>
    <row r="91" spans="1:7">
      <c r="A91" t="s">
        <v>250</v>
      </c>
      <c r="B91" t="str">
        <f t="shared" ref="B91" si="51">"A"&amp;C91</f>
        <v>A3.12</v>
      </c>
      <c r="C91" s="19">
        <v>3.12</v>
      </c>
      <c r="D91" t="str">
        <f t="shared" si="43"/>
        <v>R3.12</v>
      </c>
      <c r="E91">
        <f t="shared" ca="1" si="44"/>
        <v>0</v>
      </c>
      <c r="F91" t="str">
        <f t="shared" si="45"/>
        <v>P3.12</v>
      </c>
      <c r="G91" s="23" t="str">
        <f t="shared" ca="1" si="46"/>
        <v/>
      </c>
    </row>
    <row r="92" spans="1:7">
      <c r="C92" s="19" t="s">
        <v>88</v>
      </c>
      <c r="G92" s="23"/>
    </row>
    <row r="93" spans="1:7">
      <c r="C93" s="19" t="s">
        <v>138</v>
      </c>
      <c r="G93" s="23"/>
    </row>
    <row r="94" spans="1:7">
      <c r="A94" t="s">
        <v>250</v>
      </c>
      <c r="B94" t="str">
        <f t="shared" ref="B94" si="52">"A"&amp;C94</f>
        <v>A3.13</v>
      </c>
      <c r="C94" s="19">
        <v>3.13</v>
      </c>
      <c r="D94" t="str">
        <f t="shared" si="43"/>
        <v>R3.13</v>
      </c>
      <c r="E94">
        <f t="shared" ca="1" si="44"/>
        <v>0</v>
      </c>
      <c r="F94" t="str">
        <f t="shared" si="45"/>
        <v>P3.13</v>
      </c>
      <c r="G94" s="23" t="str">
        <f t="shared" ca="1" si="46"/>
        <v/>
      </c>
    </row>
    <row r="95" spans="1:7">
      <c r="C95" s="19" t="s">
        <v>139</v>
      </c>
      <c r="G95" s="23"/>
    </row>
    <row r="96" spans="1:7">
      <c r="A96" t="s">
        <v>250</v>
      </c>
      <c r="B96" t="str">
        <f t="shared" ref="B96:B97" si="53">"A"&amp;C96</f>
        <v>A3.14</v>
      </c>
      <c r="C96" s="19">
        <v>3.14</v>
      </c>
      <c r="D96" t="str">
        <f t="shared" si="43"/>
        <v>R3.14</v>
      </c>
      <c r="E96">
        <f t="shared" ca="1" si="44"/>
        <v>0</v>
      </c>
      <c r="F96" t="str">
        <f t="shared" si="45"/>
        <v>P3.14</v>
      </c>
      <c r="G96" s="23" t="str">
        <f t="shared" ca="1" si="46"/>
        <v/>
      </c>
    </row>
    <row r="97" spans="1:7">
      <c r="A97" t="s">
        <v>250</v>
      </c>
      <c r="B97" t="str">
        <f t="shared" si="53"/>
        <v>A3.15</v>
      </c>
      <c r="C97" s="19">
        <v>3.15</v>
      </c>
      <c r="D97" t="str">
        <f t="shared" si="43"/>
        <v>R3.15</v>
      </c>
      <c r="E97">
        <f t="shared" ca="1" si="44"/>
        <v>0</v>
      </c>
      <c r="F97" t="str">
        <f t="shared" si="45"/>
        <v>P3.15</v>
      </c>
      <c r="G97" s="23" t="str">
        <f t="shared" ca="1" si="46"/>
        <v/>
      </c>
    </row>
    <row r="98" spans="1:7">
      <c r="C98" s="19" t="s">
        <v>140</v>
      </c>
      <c r="G98" s="23"/>
    </row>
    <row r="99" spans="1:7">
      <c r="A99" t="s">
        <v>250</v>
      </c>
      <c r="B99" t="str">
        <f t="shared" ref="B99:B100" si="54">"A"&amp;C99</f>
        <v>A3.16</v>
      </c>
      <c r="C99" s="19">
        <v>3.16</v>
      </c>
      <c r="D99" t="str">
        <f t="shared" si="43"/>
        <v>R3.16</v>
      </c>
      <c r="E99">
        <f t="shared" ca="1" si="44"/>
        <v>0</v>
      </c>
      <c r="F99" t="str">
        <f t="shared" si="45"/>
        <v>P3.16</v>
      </c>
      <c r="G99" s="23" t="str">
        <f t="shared" ca="1" si="46"/>
        <v/>
      </c>
    </row>
    <row r="100" spans="1:7">
      <c r="A100" t="s">
        <v>250</v>
      </c>
      <c r="B100" t="str">
        <f t="shared" si="54"/>
        <v>A3.17</v>
      </c>
      <c r="C100" s="19">
        <v>3.17</v>
      </c>
      <c r="D100" t="str">
        <f t="shared" si="43"/>
        <v>R3.17</v>
      </c>
      <c r="E100">
        <f t="shared" ca="1" si="44"/>
        <v>0</v>
      </c>
      <c r="F100" t="str">
        <f t="shared" si="45"/>
        <v>P3.17</v>
      </c>
      <c r="G100" s="23" t="str">
        <f t="shared" ca="1" si="46"/>
        <v/>
      </c>
    </row>
    <row r="101" spans="1:7">
      <c r="C101" s="19" t="s">
        <v>141</v>
      </c>
      <c r="G101" s="23"/>
    </row>
    <row r="102" spans="1:7">
      <c r="A102" t="s">
        <v>250</v>
      </c>
      <c r="B102" t="str">
        <f t="shared" ref="B102" si="55">"A"&amp;C102</f>
        <v>A3.18</v>
      </c>
      <c r="C102" s="19">
        <v>3.18</v>
      </c>
      <c r="D102" t="str">
        <f t="shared" si="43"/>
        <v>R3.18</v>
      </c>
      <c r="E102">
        <f t="shared" ca="1" si="44"/>
        <v>0</v>
      </c>
      <c r="F102" t="str">
        <f t="shared" si="45"/>
        <v>P3.18</v>
      </c>
      <c r="G102" s="23" t="str">
        <f t="shared" ca="1" si="46"/>
        <v/>
      </c>
    </row>
    <row r="103" spans="1:7">
      <c r="C103" s="19" t="s">
        <v>142</v>
      </c>
      <c r="G103" s="23"/>
    </row>
    <row r="104" spans="1:7">
      <c r="A104" t="s">
        <v>250</v>
      </c>
      <c r="B104" t="str">
        <f t="shared" ref="B104:B105" si="56">"A"&amp;C104</f>
        <v>A3.19</v>
      </c>
      <c r="C104" s="19">
        <v>3.19</v>
      </c>
      <c r="D104" t="str">
        <f t="shared" si="43"/>
        <v>R3.19</v>
      </c>
      <c r="E104">
        <f t="shared" ca="1" si="44"/>
        <v>0</v>
      </c>
      <c r="F104" t="str">
        <f t="shared" si="45"/>
        <v>P3.19</v>
      </c>
      <c r="G104" s="23" t="str">
        <f t="shared" ca="1" si="46"/>
        <v/>
      </c>
    </row>
    <row r="105" spans="1:7">
      <c r="A105" t="s">
        <v>250</v>
      </c>
      <c r="B105" t="str">
        <f t="shared" si="56"/>
        <v>A3.20</v>
      </c>
      <c r="C105" s="19" t="s">
        <v>252</v>
      </c>
      <c r="D105" t="str">
        <f t="shared" si="43"/>
        <v>R3.20</v>
      </c>
      <c r="E105">
        <f t="shared" ca="1" si="44"/>
        <v>0</v>
      </c>
      <c r="F105" t="str">
        <f t="shared" si="45"/>
        <v>P3.20</v>
      </c>
      <c r="G105" s="23" t="str">
        <f t="shared" ca="1" si="46"/>
        <v/>
      </c>
    </row>
    <row r="106" spans="1:7">
      <c r="C106" s="19" t="s">
        <v>143</v>
      </c>
      <c r="G106" s="23"/>
    </row>
    <row r="107" spans="1:7">
      <c r="A107" t="s">
        <v>250</v>
      </c>
      <c r="B107" t="str">
        <f t="shared" ref="B107:B108" si="57">"A"&amp;C107</f>
        <v>A3.21</v>
      </c>
      <c r="C107" s="19">
        <v>3.21</v>
      </c>
      <c r="D107" t="str">
        <f t="shared" si="43"/>
        <v>R3.21</v>
      </c>
      <c r="E107">
        <f t="shared" ca="1" si="44"/>
        <v>0</v>
      </c>
      <c r="F107" t="str">
        <f t="shared" si="45"/>
        <v>P3.21</v>
      </c>
      <c r="G107" s="23" t="str">
        <f t="shared" ca="1" si="46"/>
        <v/>
      </c>
    </row>
    <row r="108" spans="1:7">
      <c r="A108" t="s">
        <v>250</v>
      </c>
      <c r="B108" t="str">
        <f t="shared" si="57"/>
        <v>A3.22</v>
      </c>
      <c r="C108" s="19">
        <v>3.22</v>
      </c>
      <c r="D108" t="str">
        <f t="shared" si="43"/>
        <v>R3.22</v>
      </c>
      <c r="E108">
        <f t="shared" ca="1" si="44"/>
        <v>0</v>
      </c>
      <c r="F108" t="str">
        <f t="shared" si="45"/>
        <v>P3.22</v>
      </c>
      <c r="G108" s="23" t="str">
        <f t="shared" ca="1" si="46"/>
        <v/>
      </c>
    </row>
    <row r="109" spans="1:7">
      <c r="C109" s="19" t="s">
        <v>144</v>
      </c>
      <c r="G109" s="23"/>
    </row>
    <row r="110" spans="1:7">
      <c r="A110" t="s">
        <v>250</v>
      </c>
      <c r="B110" t="str">
        <f t="shared" ref="B110" si="58">"A"&amp;C110</f>
        <v>A3.23</v>
      </c>
      <c r="C110" s="19">
        <v>3.23</v>
      </c>
      <c r="D110" t="str">
        <f t="shared" si="43"/>
        <v>R3.23</v>
      </c>
      <c r="E110">
        <f t="shared" ca="1" si="44"/>
        <v>0</v>
      </c>
      <c r="F110" t="str">
        <f t="shared" si="45"/>
        <v>P3.23</v>
      </c>
      <c r="G110" s="23" t="str">
        <f t="shared" ca="1" si="46"/>
        <v/>
      </c>
    </row>
    <row r="111" spans="1:7">
      <c r="C111" s="19" t="s">
        <v>145</v>
      </c>
      <c r="G111" s="23"/>
    </row>
    <row r="112" spans="1:7">
      <c r="A112" t="s">
        <v>250</v>
      </c>
      <c r="B112" t="str">
        <f t="shared" ref="B112" si="59">"A"&amp;C112</f>
        <v>A3.24</v>
      </c>
      <c r="C112" s="19">
        <v>3.24</v>
      </c>
      <c r="D112" t="str">
        <f t="shared" si="43"/>
        <v>R3.24</v>
      </c>
      <c r="E112">
        <f t="shared" ca="1" si="44"/>
        <v>0</v>
      </c>
      <c r="F112" t="str">
        <f t="shared" si="45"/>
        <v>P3.24</v>
      </c>
      <c r="G112" s="23" t="str">
        <f t="shared" ca="1" si="46"/>
        <v/>
      </c>
    </row>
    <row r="113" spans="1:7">
      <c r="C113" s="19" t="s">
        <v>146</v>
      </c>
      <c r="G113" s="23"/>
    </row>
    <row r="114" spans="1:7">
      <c r="A114" t="s">
        <v>250</v>
      </c>
      <c r="B114" t="str">
        <f t="shared" ref="B114" si="60">"A"&amp;C114</f>
        <v>A3.25</v>
      </c>
      <c r="C114" s="19">
        <v>3.25</v>
      </c>
      <c r="D114" t="str">
        <f t="shared" si="43"/>
        <v>R3.25</v>
      </c>
      <c r="E114">
        <f t="shared" ca="1" si="44"/>
        <v>0</v>
      </c>
      <c r="F114" t="str">
        <f t="shared" si="45"/>
        <v>P3.25</v>
      </c>
      <c r="G114" s="23" t="str">
        <f t="shared" ca="1" si="46"/>
        <v/>
      </c>
    </row>
    <row r="115" spans="1:7">
      <c r="C115" s="19" t="s">
        <v>147</v>
      </c>
      <c r="G115" s="23"/>
    </row>
    <row r="116" spans="1:7">
      <c r="A116" t="s">
        <v>250</v>
      </c>
      <c r="B116" t="str">
        <f t="shared" ref="B116" si="61">"A"&amp;C116</f>
        <v>A3.26</v>
      </c>
      <c r="C116" s="19">
        <v>3.26</v>
      </c>
      <c r="D116" t="str">
        <f t="shared" si="43"/>
        <v>R3.26</v>
      </c>
      <c r="E116">
        <f t="shared" ca="1" si="44"/>
        <v>0</v>
      </c>
      <c r="F116" t="str">
        <f t="shared" si="45"/>
        <v>P3.26</v>
      </c>
      <c r="G116" s="23" t="str">
        <f t="shared" ca="1" si="46"/>
        <v/>
      </c>
    </row>
    <row r="117" spans="1:7">
      <c r="C117" s="19" t="s">
        <v>89</v>
      </c>
      <c r="G117" s="23"/>
    </row>
    <row r="118" spans="1:7">
      <c r="C118" s="19" t="s">
        <v>148</v>
      </c>
      <c r="G118" s="23"/>
    </row>
    <row r="119" spans="1:7">
      <c r="A119" t="s">
        <v>250</v>
      </c>
      <c r="B119" t="str">
        <f t="shared" ref="B119" si="62">"A"&amp;C119</f>
        <v>A3.27</v>
      </c>
      <c r="C119" s="19">
        <v>3.27</v>
      </c>
      <c r="D119" t="str">
        <f t="shared" si="43"/>
        <v>R3.27</v>
      </c>
      <c r="E119">
        <f t="shared" ca="1" si="44"/>
        <v>0</v>
      </c>
      <c r="F119" t="str">
        <f t="shared" si="45"/>
        <v>P3.27</v>
      </c>
      <c r="G119" s="23" t="str">
        <f t="shared" ca="1" si="46"/>
        <v/>
      </c>
    </row>
    <row r="120" spans="1:7">
      <c r="C120" s="19" t="s">
        <v>149</v>
      </c>
      <c r="G120" s="23"/>
    </row>
    <row r="121" spans="1:7">
      <c r="A121" t="s">
        <v>250</v>
      </c>
      <c r="B121" t="str">
        <f t="shared" ref="B121" si="63">"A"&amp;C121</f>
        <v>A3.28</v>
      </c>
      <c r="C121" s="19">
        <v>3.28</v>
      </c>
      <c r="D121" t="str">
        <f t="shared" si="43"/>
        <v>R3.28</v>
      </c>
      <c r="E121">
        <f t="shared" ca="1" si="44"/>
        <v>0</v>
      </c>
      <c r="F121" t="str">
        <f t="shared" si="45"/>
        <v>P3.28</v>
      </c>
      <c r="G121" s="23" t="str">
        <f t="shared" ca="1" si="46"/>
        <v/>
      </c>
    </row>
    <row r="122" spans="1:7">
      <c r="C122" s="19" t="s">
        <v>150</v>
      </c>
      <c r="G122" s="23"/>
    </row>
    <row r="123" spans="1:7">
      <c r="A123" t="s">
        <v>250</v>
      </c>
      <c r="B123" t="str">
        <f t="shared" ref="B123" si="64">"A"&amp;C123</f>
        <v>A3.29</v>
      </c>
      <c r="C123" s="19">
        <v>3.29</v>
      </c>
      <c r="D123" t="str">
        <f t="shared" si="43"/>
        <v>R3.29</v>
      </c>
      <c r="E123">
        <f t="shared" ca="1" si="44"/>
        <v>0</v>
      </c>
      <c r="F123" t="str">
        <f t="shared" si="45"/>
        <v>P3.29</v>
      </c>
      <c r="G123" s="23" t="str">
        <f t="shared" ca="1" si="46"/>
        <v/>
      </c>
    </row>
    <row r="124" spans="1:7">
      <c r="C124" s="19" t="s">
        <v>151</v>
      </c>
      <c r="G124" s="23"/>
    </row>
    <row r="125" spans="1:7">
      <c r="A125" t="s">
        <v>250</v>
      </c>
      <c r="B125" t="str">
        <f t="shared" ref="B125" si="65">"A"&amp;C125</f>
        <v>A3.30</v>
      </c>
      <c r="C125" s="19" t="s">
        <v>253</v>
      </c>
      <c r="D125" t="str">
        <f t="shared" si="43"/>
        <v>R3.30</v>
      </c>
      <c r="E125">
        <f t="shared" ca="1" si="44"/>
        <v>0</v>
      </c>
      <c r="F125" t="str">
        <f t="shared" si="45"/>
        <v>P3.30</v>
      </c>
      <c r="G125" s="23" t="str">
        <f t="shared" ca="1" si="46"/>
        <v/>
      </c>
    </row>
    <row r="126" spans="1:7">
      <c r="C126" s="19" t="s">
        <v>152</v>
      </c>
      <c r="G126" s="23"/>
    </row>
    <row r="127" spans="1:7">
      <c r="A127" t="s">
        <v>250</v>
      </c>
      <c r="B127" t="str">
        <f t="shared" ref="B127" si="66">"A"&amp;C127</f>
        <v>A3.31</v>
      </c>
      <c r="C127" s="19">
        <v>3.31</v>
      </c>
      <c r="D127" t="str">
        <f t="shared" si="43"/>
        <v>R3.31</v>
      </c>
      <c r="E127">
        <f t="shared" ca="1" si="44"/>
        <v>0</v>
      </c>
      <c r="F127" t="str">
        <f t="shared" si="45"/>
        <v>P3.31</v>
      </c>
      <c r="G127" s="23" t="str">
        <f t="shared" ca="1" si="46"/>
        <v/>
      </c>
    </row>
    <row r="128" spans="1:7">
      <c r="C128" s="19" t="s">
        <v>90</v>
      </c>
      <c r="G128" s="23"/>
    </row>
    <row r="129" spans="1:7">
      <c r="C129" s="19" t="s">
        <v>153</v>
      </c>
      <c r="G129" s="23"/>
    </row>
    <row r="130" spans="1:7">
      <c r="A130" t="s">
        <v>250</v>
      </c>
      <c r="B130" t="str">
        <f t="shared" ref="B130:B131" si="67">"A"&amp;C130</f>
        <v>A3.32</v>
      </c>
      <c r="C130" s="19">
        <v>3.32</v>
      </c>
      <c r="D130" t="str">
        <f t="shared" si="43"/>
        <v>R3.32</v>
      </c>
      <c r="E130">
        <f t="shared" ca="1" si="44"/>
        <v>0</v>
      </c>
      <c r="F130" t="str">
        <f t="shared" si="45"/>
        <v>P3.32</v>
      </c>
      <c r="G130" s="23" t="str">
        <f t="shared" ca="1" si="46"/>
        <v/>
      </c>
    </row>
    <row r="131" spans="1:7">
      <c r="A131" t="s">
        <v>250</v>
      </c>
      <c r="B131" t="str">
        <f t="shared" si="67"/>
        <v>A3.33</v>
      </c>
      <c r="C131" s="19">
        <v>3.33</v>
      </c>
      <c r="D131" t="str">
        <f t="shared" si="43"/>
        <v>R3.33</v>
      </c>
      <c r="E131">
        <f t="shared" ca="1" si="44"/>
        <v>0</v>
      </c>
      <c r="F131" t="str">
        <f t="shared" si="45"/>
        <v>P3.33</v>
      </c>
      <c r="G131" s="23" t="str">
        <f t="shared" ca="1" si="46"/>
        <v/>
      </c>
    </row>
    <row r="132" spans="1:7">
      <c r="C132" s="19" t="s">
        <v>154</v>
      </c>
      <c r="G132" s="23"/>
    </row>
    <row r="133" spans="1:7">
      <c r="A133" t="s">
        <v>250</v>
      </c>
      <c r="B133" t="str">
        <f t="shared" ref="B133" si="68">"A"&amp;C133</f>
        <v>A3.34</v>
      </c>
      <c r="C133" s="19">
        <v>3.34</v>
      </c>
      <c r="D133" t="str">
        <f t="shared" si="43"/>
        <v>R3.34</v>
      </c>
      <c r="E133">
        <f t="shared" ca="1" si="44"/>
        <v>0</v>
      </c>
      <c r="F133" t="str">
        <f t="shared" si="45"/>
        <v>P3.34</v>
      </c>
      <c r="G133" s="23" t="str">
        <f t="shared" ca="1" si="46"/>
        <v/>
      </c>
    </row>
    <row r="134" spans="1:7">
      <c r="C134" s="19" t="s">
        <v>155</v>
      </c>
      <c r="G134" s="23"/>
    </row>
    <row r="135" spans="1:7">
      <c r="A135" t="s">
        <v>250</v>
      </c>
      <c r="B135" t="str">
        <f t="shared" ref="B135" si="69">"A"&amp;C135</f>
        <v>A3.35</v>
      </c>
      <c r="C135" s="19">
        <v>3.35</v>
      </c>
      <c r="D135" t="str">
        <f t="shared" si="43"/>
        <v>R3.35</v>
      </c>
      <c r="E135">
        <f t="shared" ca="1" si="44"/>
        <v>0</v>
      </c>
      <c r="F135" t="str">
        <f t="shared" si="45"/>
        <v>P3.35</v>
      </c>
      <c r="G135" s="23" t="str">
        <f t="shared" ca="1" si="46"/>
        <v/>
      </c>
    </row>
    <row r="136" spans="1:7">
      <c r="C136" s="19" t="s">
        <v>91</v>
      </c>
      <c r="G136" s="23"/>
    </row>
    <row r="137" spans="1:7">
      <c r="C137" s="19" t="s">
        <v>156</v>
      </c>
      <c r="G137" s="23"/>
    </row>
    <row r="138" spans="1:7">
      <c r="A138" t="s">
        <v>250</v>
      </c>
      <c r="B138" t="str">
        <f t="shared" ref="B138" si="70">"A"&amp;C138</f>
        <v>A3.36</v>
      </c>
      <c r="C138" s="19">
        <v>3.36</v>
      </c>
      <c r="D138" t="str">
        <f t="shared" ref="D138:D143" si="71">"R"&amp;C138</f>
        <v>R3.36</v>
      </c>
      <c r="E138">
        <f t="shared" ref="E138:E143" ca="1" si="72">INDIRECT("'"&amp;A138&amp;"'!"&amp;D138)</f>
        <v>0</v>
      </c>
      <c r="F138" t="str">
        <f t="shared" ref="F138:F143" si="73">"P"&amp;C138</f>
        <v>P3.36</v>
      </c>
      <c r="G138" s="23" t="str">
        <f t="shared" ref="G138:G143" ca="1" si="74">INDIRECT("'"&amp;A138&amp;"'!"&amp;F138)</f>
        <v/>
      </c>
    </row>
    <row r="139" spans="1:7">
      <c r="C139" s="19" t="s">
        <v>157</v>
      </c>
      <c r="G139" s="23"/>
    </row>
    <row r="140" spans="1:7">
      <c r="A140" t="s">
        <v>250</v>
      </c>
      <c r="B140" t="str">
        <f t="shared" ref="B140:B141" si="75">"A"&amp;C140</f>
        <v>A3.37</v>
      </c>
      <c r="C140" s="19">
        <v>3.37</v>
      </c>
      <c r="D140" t="str">
        <f t="shared" si="71"/>
        <v>R3.37</v>
      </c>
      <c r="E140">
        <f t="shared" ca="1" si="72"/>
        <v>0</v>
      </c>
      <c r="F140" t="str">
        <f t="shared" si="73"/>
        <v>P3.37</v>
      </c>
      <c r="G140" s="23" t="str">
        <f t="shared" ca="1" si="74"/>
        <v/>
      </c>
    </row>
    <row r="141" spans="1:7">
      <c r="A141" t="s">
        <v>250</v>
      </c>
      <c r="B141" t="str">
        <f t="shared" si="75"/>
        <v>A3.38</v>
      </c>
      <c r="C141" s="19">
        <v>3.38</v>
      </c>
      <c r="D141" t="str">
        <f t="shared" si="71"/>
        <v>R3.38</v>
      </c>
      <c r="E141">
        <f t="shared" ca="1" si="72"/>
        <v>0</v>
      </c>
      <c r="F141" t="str">
        <f t="shared" si="73"/>
        <v>P3.38</v>
      </c>
      <c r="G141" s="23" t="str">
        <f t="shared" ca="1" si="74"/>
        <v/>
      </c>
    </row>
    <row r="142" spans="1:7">
      <c r="C142" s="19" t="s">
        <v>158</v>
      </c>
      <c r="G142" s="23"/>
    </row>
    <row r="143" spans="1:7">
      <c r="A143" t="s">
        <v>250</v>
      </c>
      <c r="B143" t="str">
        <f t="shared" ref="B143" si="76">"A"&amp;C143</f>
        <v>A3.39</v>
      </c>
      <c r="C143" s="19">
        <v>3.39</v>
      </c>
      <c r="D143" t="str">
        <f t="shared" si="71"/>
        <v>R3.39</v>
      </c>
      <c r="E143">
        <f t="shared" ca="1" si="72"/>
        <v>0</v>
      </c>
      <c r="F143" t="str">
        <f t="shared" si="73"/>
        <v>P3.39</v>
      </c>
      <c r="G143" s="23" t="str">
        <f t="shared" ca="1" si="74"/>
        <v/>
      </c>
    </row>
  </sheetData>
  <sheetProtection sheet="1" objects="1" scenarios="1" selectLockedCells="1"/>
  <autoFilter ref="A1:G143" xr:uid="{AA4A95EA-D27A-4E61-99CD-CAA4360B759B}"/>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3D030-D77F-45FF-9CFA-CD3E8E6EFCD7}">
  <sheetPr>
    <tabColor rgb="FF0065A4"/>
  </sheetPr>
  <dimension ref="A1:L46"/>
  <sheetViews>
    <sheetView showGridLines="0" zoomScaleNormal="100" workbookViewId="0">
      <pane xSplit="2" ySplit="3" topLeftCell="D45" activePane="bottomRight" state="frozen"/>
      <selection pane="topRight" activeCell="C1" sqref="C1"/>
      <selection pane="bottomLeft" activeCell="A4" sqref="A4"/>
      <selection pane="bottomRight" activeCell="F37" sqref="F37"/>
    </sheetView>
  </sheetViews>
  <sheetFormatPr defaultColWidth="0" defaultRowHeight="15" zeroHeight="1" outlineLevelCol="1"/>
  <cols>
    <col min="1" max="1" width="6.7109375" customWidth="1"/>
    <col min="2" max="2" width="40.7109375" customWidth="1"/>
    <col min="3" max="3" width="40.7109375" hidden="1" customWidth="1"/>
    <col min="4" max="4" width="95.7109375" customWidth="1" collapsed="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6384" width="9.140625" hidden="1"/>
  </cols>
  <sheetData>
    <row r="1" spans="1:12">
      <c r="A1" s="12" t="s">
        <v>82</v>
      </c>
    </row>
    <row r="2" spans="1:12" ht="39.950000000000003" customHeight="1">
      <c r="B2" s="11" t="s">
        <v>12</v>
      </c>
    </row>
    <row r="3" spans="1:12" ht="30">
      <c r="A3" s="1" t="s">
        <v>0</v>
      </c>
      <c r="B3" s="1" t="s">
        <v>1</v>
      </c>
      <c r="C3" s="1" t="s">
        <v>2</v>
      </c>
      <c r="D3" s="1" t="s">
        <v>3</v>
      </c>
      <c r="E3" s="1" t="s">
        <v>4</v>
      </c>
      <c r="F3" s="1" t="s">
        <v>5</v>
      </c>
      <c r="G3" s="1" t="s">
        <v>6</v>
      </c>
      <c r="H3" s="1" t="s">
        <v>7</v>
      </c>
      <c r="I3" s="1" t="s">
        <v>8</v>
      </c>
      <c r="J3" s="1" t="s">
        <v>9</v>
      </c>
      <c r="K3" s="1" t="s">
        <v>10</v>
      </c>
      <c r="L3" s="1" t="s">
        <v>11</v>
      </c>
    </row>
    <row r="4" spans="1:12">
      <c r="A4" s="9" t="s">
        <v>13</v>
      </c>
      <c r="B4" s="6"/>
      <c r="C4" s="3"/>
      <c r="D4" s="90"/>
      <c r="E4" s="3"/>
      <c r="F4" s="3"/>
      <c r="G4" s="3"/>
      <c r="H4" s="3"/>
      <c r="I4" s="3"/>
      <c r="J4" s="3"/>
      <c r="K4" s="3"/>
      <c r="L4" s="3"/>
    </row>
    <row r="5" spans="1:12">
      <c r="A5" s="10" t="s">
        <v>13</v>
      </c>
      <c r="B5" s="7"/>
      <c r="C5" s="4"/>
      <c r="D5" s="91"/>
      <c r="E5" s="4"/>
      <c r="F5" s="4"/>
      <c r="G5" s="4"/>
      <c r="H5" s="4"/>
      <c r="I5" s="4"/>
      <c r="J5" s="4"/>
      <c r="K5" s="4"/>
      <c r="L5" s="4"/>
    </row>
    <row r="6" spans="1:12" ht="409.5">
      <c r="A6" s="45">
        <v>1.01</v>
      </c>
      <c r="B6" s="5" t="s">
        <v>14</v>
      </c>
      <c r="C6" s="2"/>
      <c r="D6" s="92" t="s">
        <v>15</v>
      </c>
      <c r="E6" s="137" t="str">
        <f>"Evidence list for "&amp;TEXT(Table1[[#This Row],[No.]],"0.00")</f>
        <v>Evidence list for 1.01</v>
      </c>
      <c r="F6" s="5"/>
      <c r="G6" s="20" t="str">
        <f>IF(R1.01="Met",100%,IF(R1.01="Mostly met with some exceptions",80%,IF(R1.01="Partially met",50%,IF(R1.01="Substantially not met",20%,IF(R1.01="Not applicable","n/a","")))))</f>
        <v/>
      </c>
      <c r="H6" s="5"/>
      <c r="I6" s="5"/>
      <c r="J6" s="26"/>
      <c r="K6" s="5"/>
      <c r="L6" s="137" t="str">
        <f>"Task list for "&amp;TEXT(Table1[[#This Row],[No.]],"0.00")</f>
        <v>Task list for 1.01</v>
      </c>
    </row>
    <row r="7" spans="1:12" ht="409.5">
      <c r="A7" s="8">
        <v>1.02</v>
      </c>
      <c r="B7" s="5" t="s">
        <v>16</v>
      </c>
      <c r="C7" s="2"/>
      <c r="D7" s="92" t="s">
        <v>17</v>
      </c>
      <c r="E7" s="137" t="str">
        <f>"Evidence list for "&amp;TEXT(Table1[[#This Row],[No.]],"0.00")</f>
        <v>Evidence list for 1.02</v>
      </c>
      <c r="F7" s="5"/>
      <c r="G7" s="20" t="str">
        <f>IF(R1.02="Met",100%,IF(R1.02="Mostly met with some exceptions",80%,IF(R1.02="Partially met",50%,IF(R1.02="Substantially not met",20%,IF(R1.02="Not applicable","n/a","")))))</f>
        <v/>
      </c>
      <c r="H7" s="5"/>
      <c r="I7" s="5"/>
      <c r="J7" s="26"/>
      <c r="K7" s="5"/>
      <c r="L7" s="137" t="str">
        <f>"Task list for "&amp;TEXT(Table1[[#This Row],[No.]],"0.00")</f>
        <v>Task list for 1.02</v>
      </c>
    </row>
    <row r="8" spans="1:12" ht="75">
      <c r="A8" s="8">
        <v>1.03</v>
      </c>
      <c r="B8" s="5" t="s">
        <v>18</v>
      </c>
      <c r="C8" s="2"/>
      <c r="D8" s="92" t="s">
        <v>19</v>
      </c>
      <c r="E8" s="137" t="str">
        <f>"Evidence list for "&amp;TEXT(Table1[[#This Row],[No.]],"0.00")</f>
        <v>Evidence list for 1.03</v>
      </c>
      <c r="F8" s="5"/>
      <c r="G8" s="20" t="str">
        <f>IF(R1.03="Met",100%,IF(R1.03="Mostly met with some exceptions",80%,IF(R1.03="Partially met",50%,IF(R1.03="Substantially not met",20%,IF(R1.03="Not applicable","n/a","")))))</f>
        <v/>
      </c>
      <c r="H8" s="5"/>
      <c r="I8" s="5"/>
      <c r="J8" s="26"/>
      <c r="K8" s="5"/>
      <c r="L8" s="137" t="str">
        <f>"Task list for "&amp;TEXT(Table1[[#This Row],[No.]],"0.00")</f>
        <v>Task list for 1.03</v>
      </c>
    </row>
    <row r="9" spans="1:12">
      <c r="A9" s="10" t="s">
        <v>26</v>
      </c>
      <c r="B9" s="7"/>
      <c r="C9" s="4"/>
      <c r="D9" s="91"/>
      <c r="E9" s="4"/>
      <c r="F9" s="4"/>
      <c r="G9" s="21"/>
      <c r="H9" s="7"/>
      <c r="I9" s="7"/>
      <c r="J9" s="7"/>
      <c r="K9" s="7"/>
      <c r="L9" s="4"/>
    </row>
    <row r="10" spans="1:12" ht="75">
      <c r="A10" s="45">
        <v>1.04</v>
      </c>
      <c r="B10" s="5" t="s">
        <v>20</v>
      </c>
      <c r="C10" s="2"/>
      <c r="D10" s="92" t="s">
        <v>21</v>
      </c>
      <c r="E10" s="137" t="str">
        <f>"Evidence list for "&amp;TEXT(Table1[[#This Row],[No.]],"0.00")</f>
        <v>Evidence list for 1.04</v>
      </c>
      <c r="F10" s="5"/>
      <c r="G10" s="20" t="str">
        <f>IF(R1.04="Met",100%,IF(R1.04="Mostly met with some exceptions",80%,IF(R1.04="Partially met",50%,IF(R1.04="Substantially not met",20%,IF(R1.04="Not applicable","n/a","")))))</f>
        <v/>
      </c>
      <c r="H10" s="5"/>
      <c r="I10" s="5"/>
      <c r="J10" s="26"/>
      <c r="K10" s="5"/>
      <c r="L10" s="137" t="str">
        <f>"Task list for "&amp;TEXT(Table1[[#This Row],[No.]],"0.00")</f>
        <v>Task list for 1.04</v>
      </c>
    </row>
    <row r="11" spans="1:12" ht="165">
      <c r="A11" s="8">
        <v>1.05</v>
      </c>
      <c r="B11" s="5" t="s">
        <v>22</v>
      </c>
      <c r="C11" s="2"/>
      <c r="D11" s="92" t="s">
        <v>23</v>
      </c>
      <c r="E11" s="137" t="str">
        <f>"Evidence list for "&amp;TEXT(Table1[[#This Row],[No.]],"0.00")</f>
        <v>Evidence list for 1.05</v>
      </c>
      <c r="F11" s="5"/>
      <c r="G11" s="20" t="str">
        <f>IF(R1.05="Met",100%,IF(R1.05="Mostly met with some exceptions",80%,IF(R1.05="Partially met",50%,IF(R1.05="Substantially not met",20%,IF(R1.05="Not applicable","n/a","")))))</f>
        <v/>
      </c>
      <c r="H11" s="5"/>
      <c r="I11" s="5"/>
      <c r="J11" s="26"/>
      <c r="K11" s="5"/>
      <c r="L11" s="137" t="str">
        <f>"Task list for "&amp;TEXT(Table1[[#This Row],[No.]],"0.00")</f>
        <v>Task list for 1.05</v>
      </c>
    </row>
    <row r="12" spans="1:12">
      <c r="A12" s="9" t="s">
        <v>24</v>
      </c>
      <c r="B12" s="6"/>
      <c r="C12" s="3"/>
      <c r="D12" s="90"/>
      <c r="E12" s="3"/>
      <c r="F12" s="3"/>
      <c r="G12" s="22"/>
      <c r="H12" s="6"/>
      <c r="I12" s="6"/>
      <c r="J12" s="6"/>
      <c r="K12" s="6"/>
      <c r="L12" s="3"/>
    </row>
    <row r="13" spans="1:12">
      <c r="A13" s="10" t="s">
        <v>25</v>
      </c>
      <c r="B13" s="7"/>
      <c r="C13" s="4"/>
      <c r="D13" s="91"/>
      <c r="E13" s="4"/>
      <c r="F13" s="4"/>
      <c r="G13" s="21"/>
      <c r="H13" s="7"/>
      <c r="I13" s="7"/>
      <c r="J13" s="7"/>
      <c r="K13" s="7"/>
      <c r="L13" s="4"/>
    </row>
    <row r="14" spans="1:12" ht="165">
      <c r="A14" s="8">
        <v>1.06</v>
      </c>
      <c r="B14" s="5" t="s">
        <v>27</v>
      </c>
      <c r="C14" s="2"/>
      <c r="D14" s="92" t="s">
        <v>28</v>
      </c>
      <c r="E14" s="137" t="str">
        <f>"Evidence list for "&amp;TEXT(Table1[[#This Row],[No.]],"0.00")</f>
        <v>Evidence list for 1.06</v>
      </c>
      <c r="F14" s="5"/>
      <c r="G14" s="20" t="str">
        <f>IF(R1.06="Met",100%,IF(R1.06="Mostly met with some exceptions",80%,IF(R1.06="Partially met",50%,IF(R1.06="Substantially not met",20%,IF(R1.06="Not applicable","n/a","")))))</f>
        <v/>
      </c>
      <c r="H14" s="5"/>
      <c r="I14" s="5"/>
      <c r="J14" s="26"/>
      <c r="K14" s="5"/>
      <c r="L14" s="137" t="str">
        <f>"Task list for "&amp;TEXT(Table1[[#This Row],[No.]],"0.00")</f>
        <v>Task list for 1.06</v>
      </c>
    </row>
    <row r="15" spans="1:12">
      <c r="A15" s="10" t="s">
        <v>29</v>
      </c>
      <c r="B15" s="7"/>
      <c r="C15" s="4"/>
      <c r="D15" s="91"/>
      <c r="E15" s="4"/>
      <c r="F15" s="4"/>
      <c r="G15" s="21"/>
      <c r="H15" s="7"/>
      <c r="I15" s="7"/>
      <c r="J15" s="7"/>
      <c r="K15" s="7"/>
      <c r="L15" s="4"/>
    </row>
    <row r="16" spans="1:12" ht="195">
      <c r="A16" s="8">
        <v>1.07</v>
      </c>
      <c r="B16" s="5" t="s">
        <v>30</v>
      </c>
      <c r="C16" s="2"/>
      <c r="D16" s="92" t="s">
        <v>31</v>
      </c>
      <c r="E16" s="137" t="str">
        <f>"Evidence list for "&amp;TEXT(Table1[[#This Row],[No.]],"0.00")</f>
        <v>Evidence list for 1.07</v>
      </c>
      <c r="F16" s="5"/>
      <c r="G16" s="20" t="str">
        <f>IF(R1.07="Met",100%,IF(R1.07="Mostly met with some exceptions",80%,IF(R1.07="Partially met",50%,IF(R1.07="Substantially not met",20%,IF(R1.07="Not applicable","n/a","")))))</f>
        <v/>
      </c>
      <c r="H16" s="5"/>
      <c r="I16" s="5"/>
      <c r="J16" s="26"/>
      <c r="K16" s="5"/>
      <c r="L16" s="137" t="str">
        <f>"Task list for "&amp;TEXT(Table1[[#This Row],[No.]],"0.00")</f>
        <v>Task list for 1.07</v>
      </c>
    </row>
    <row r="17" spans="1:12" ht="90">
      <c r="A17" s="8">
        <v>1.08</v>
      </c>
      <c r="B17" s="5" t="s">
        <v>32</v>
      </c>
      <c r="C17" s="2"/>
      <c r="D17" s="92" t="s">
        <v>33</v>
      </c>
      <c r="E17" s="137" t="str">
        <f>"Evidence list for "&amp;TEXT(Table1[[#This Row],[No.]],"0.00")</f>
        <v>Evidence list for 1.08</v>
      </c>
      <c r="F17" s="5"/>
      <c r="G17" s="20" t="str">
        <f>IF(R1.08="Met",100%,IF(R1.08="Mostly met with some exceptions",80%,IF(R1.08="Partially met",50%,IF(R1.08="Substantially not met",20%,IF(R1.08="Not applicable","n/a","")))))</f>
        <v/>
      </c>
      <c r="H17" s="5"/>
      <c r="I17" s="5"/>
      <c r="J17" s="26"/>
      <c r="K17" s="5"/>
      <c r="L17" s="137" t="str">
        <f>"Task list for "&amp;TEXT(Table1[[#This Row],[No.]],"0.00")</f>
        <v>Task list for 1.08</v>
      </c>
    </row>
    <row r="18" spans="1:12">
      <c r="A18" s="10" t="s">
        <v>34</v>
      </c>
      <c r="B18" s="7"/>
      <c r="C18" s="4"/>
      <c r="D18" s="91"/>
      <c r="E18" s="4"/>
      <c r="F18" s="4"/>
      <c r="G18" s="21"/>
      <c r="H18" s="7"/>
      <c r="I18" s="7"/>
      <c r="J18" s="7"/>
      <c r="K18" s="7"/>
      <c r="L18" s="4"/>
    </row>
    <row r="19" spans="1:12" ht="255">
      <c r="A19" s="8">
        <v>1.0900000000000001</v>
      </c>
      <c r="B19" s="5" t="s">
        <v>35</v>
      </c>
      <c r="C19" s="2"/>
      <c r="D19" s="92" t="s">
        <v>36</v>
      </c>
      <c r="E19" s="137" t="str">
        <f>"Evidence list for "&amp;TEXT(Table1[[#This Row],[No.]],"0.00")</f>
        <v>Evidence list for 1.09</v>
      </c>
      <c r="F19" s="5"/>
      <c r="G19" s="20" t="str">
        <f>IF(R1.09="Met",100%,IF(R1.09="Mostly met with some exceptions",80%,IF(R1.09="Partially met",50%,IF(R1.09="Substantially not met",20%,IF(R1.09="Not applicable","n/a","")))))</f>
        <v/>
      </c>
      <c r="H19" s="5"/>
      <c r="I19" s="5"/>
      <c r="J19" s="26"/>
      <c r="K19" s="5"/>
      <c r="L19" s="137" t="str">
        <f>"Task list for "&amp;TEXT(Table1[[#This Row],[No.]],"0.00")</f>
        <v>Task list for 1.09</v>
      </c>
    </row>
    <row r="20" spans="1:12">
      <c r="A20" s="10" t="s">
        <v>37</v>
      </c>
      <c r="B20" s="7"/>
      <c r="C20" s="4"/>
      <c r="D20" s="91"/>
      <c r="E20" s="4"/>
      <c r="F20" s="4"/>
      <c r="G20" s="21"/>
      <c r="H20" s="7"/>
      <c r="I20" s="7"/>
      <c r="J20" s="7"/>
      <c r="K20" s="7"/>
      <c r="L20" s="4"/>
    </row>
    <row r="21" spans="1:12" ht="405">
      <c r="A21" s="8">
        <v>1.1000000000000001</v>
      </c>
      <c r="B21" s="5" t="s">
        <v>38</v>
      </c>
      <c r="C21" s="2"/>
      <c r="D21" s="92" t="s">
        <v>39</v>
      </c>
      <c r="E21" s="137" t="str">
        <f>"Evidence list for "&amp;TEXT(Table1[[#This Row],[No.]],"0.00")</f>
        <v>Evidence list for 1.10</v>
      </c>
      <c r="F21" s="5"/>
      <c r="G21" s="20" t="str">
        <f>IF(R1.10="Met",100%,IF(R1.10="Mostly met with some exceptions",80%,IF(R1.10="Partially met",50%,IF(R1.10="Substantially not met",20%,IF(R1.10="Not applicable","n/a","")))))</f>
        <v/>
      </c>
      <c r="H21" s="5"/>
      <c r="I21" s="5"/>
      <c r="J21" s="26"/>
      <c r="K21" s="5"/>
      <c r="L21" s="137" t="str">
        <f>"Task list for "&amp;TEXT(Table1[[#This Row],[No.]],"0.00")</f>
        <v>Task list for 1.10</v>
      </c>
    </row>
    <row r="22" spans="1:12" ht="75">
      <c r="A22" s="8">
        <v>1.1100000000000001</v>
      </c>
      <c r="B22" s="5" t="s">
        <v>40</v>
      </c>
      <c r="C22" s="2"/>
      <c r="D22" s="92" t="s">
        <v>41</v>
      </c>
      <c r="E22" s="137" t="str">
        <f>"Evidence list for "&amp;TEXT(Table1[[#This Row],[No.]],"0.00")</f>
        <v>Evidence list for 1.11</v>
      </c>
      <c r="F22" s="5"/>
      <c r="G22" s="20" t="str">
        <f>IF(R1.11="Met",100%,IF(R1.11="Mostly met with some exceptions",80%,IF(R1.11="Partially met",50%,IF(R1.11="Substantially not met",20%,IF(R1.11="Not applicable","n/a","")))))</f>
        <v/>
      </c>
      <c r="H22" s="5"/>
      <c r="I22" s="5"/>
      <c r="J22" s="26"/>
      <c r="K22" s="5"/>
      <c r="L22" s="137" t="str">
        <f>"Task list for "&amp;TEXT(Table1[[#This Row],[No.]],"0.00")</f>
        <v>Task list for 1.11</v>
      </c>
    </row>
    <row r="23" spans="1:12">
      <c r="A23" s="10" t="s">
        <v>42</v>
      </c>
      <c r="B23" s="7"/>
      <c r="C23" s="4"/>
      <c r="D23" s="91"/>
      <c r="E23" s="4"/>
      <c r="F23" s="4"/>
      <c r="G23" s="21"/>
      <c r="H23" s="7"/>
      <c r="I23" s="7"/>
      <c r="J23" s="7"/>
      <c r="K23" s="7"/>
      <c r="L23" s="4"/>
    </row>
    <row r="24" spans="1:12" ht="195">
      <c r="A24" s="8">
        <v>1.1200000000000001</v>
      </c>
      <c r="B24" s="5" t="s">
        <v>43</v>
      </c>
      <c r="C24" s="2"/>
      <c r="D24" s="92" t="s">
        <v>44</v>
      </c>
      <c r="E24" s="137" t="str">
        <f>"Evidence list for "&amp;TEXT(Table1[[#This Row],[No.]],"0.00")</f>
        <v>Evidence list for 1.12</v>
      </c>
      <c r="F24" s="5"/>
      <c r="G24" s="20" t="str">
        <f>IF(R1.12="Met",100%,IF(R1.12="Mostly met with some exceptions",80%,IF(R1.12="Partially met",50%,IF(R1.12="Substantially not met",20%,IF(R1.12="Not applicable","n/a","")))))</f>
        <v/>
      </c>
      <c r="H24" s="5"/>
      <c r="I24" s="5"/>
      <c r="J24" s="26"/>
      <c r="K24" s="5"/>
      <c r="L24" s="137" t="str">
        <f>"Task list for "&amp;TEXT(Table1[[#This Row],[No.]],"0.00")</f>
        <v>Task list for 1.12</v>
      </c>
    </row>
    <row r="25" spans="1:12" ht="405">
      <c r="A25" s="8">
        <v>1.1299999999999999</v>
      </c>
      <c r="B25" s="5" t="s">
        <v>45</v>
      </c>
      <c r="C25" s="2"/>
      <c r="D25" s="92" t="s">
        <v>47</v>
      </c>
      <c r="E25" s="137" t="str">
        <f>"Evidence list for "&amp;TEXT(Table1[[#This Row],[No.]],"0.00")</f>
        <v>Evidence list for 1.13</v>
      </c>
      <c r="F25" s="5"/>
      <c r="G25" s="20" t="str">
        <f>IF(R1.13="Met",100%,IF(R1.13="Mostly met with some exceptions",80%,IF(R1.13="Partially met",50%,IF(R1.13="Substantially not met",20%,IF(R1.13="Not applicable","n/a","")))))</f>
        <v/>
      </c>
      <c r="H25" s="5"/>
      <c r="I25" s="5"/>
      <c r="J25" s="26"/>
      <c r="K25" s="5"/>
      <c r="L25" s="137" t="str">
        <f>"Task list for "&amp;TEXT(Table1[[#This Row],[No.]],"0.00")</f>
        <v>Task list for 1.13</v>
      </c>
    </row>
    <row r="26" spans="1:12">
      <c r="A26" s="10" t="s">
        <v>46</v>
      </c>
      <c r="B26" s="7"/>
      <c r="C26" s="4"/>
      <c r="D26" s="91"/>
      <c r="E26" s="4"/>
      <c r="F26" s="4"/>
      <c r="G26" s="21"/>
      <c r="H26" s="7"/>
      <c r="I26" s="7"/>
      <c r="J26" s="7"/>
      <c r="K26" s="7"/>
      <c r="L26" s="4"/>
    </row>
    <row r="27" spans="1:12" ht="240">
      <c r="A27" s="8">
        <v>1.1399999999999999</v>
      </c>
      <c r="B27" s="5" t="s">
        <v>48</v>
      </c>
      <c r="C27" s="2"/>
      <c r="D27" s="92" t="s">
        <v>52</v>
      </c>
      <c r="E27" s="137" t="str">
        <f>"Evidence list for "&amp;TEXT(Table1[[#This Row],[No.]],"0.00")</f>
        <v>Evidence list for 1.14</v>
      </c>
      <c r="F27" s="5"/>
      <c r="G27" s="20" t="str">
        <f>IF(R1.14="Met",100%,IF(R1.14="Mostly met with some exceptions",80%,IF(R1.14="Partially met",50%,IF(R1.14="Substantially not met",20%,IF(R1.14="Not applicable","n/a","")))))</f>
        <v/>
      </c>
      <c r="H27" s="5"/>
      <c r="I27" s="5"/>
      <c r="J27" s="26"/>
      <c r="K27" s="5"/>
      <c r="L27" s="137" t="str">
        <f>"Task list for "&amp;TEXT(Table1[[#This Row],[No.]],"0.00")</f>
        <v>Task list for 1.14</v>
      </c>
    </row>
    <row r="28" spans="1:12">
      <c r="A28" s="9" t="s">
        <v>49</v>
      </c>
      <c r="B28" s="6"/>
      <c r="C28" s="3"/>
      <c r="D28" s="90"/>
      <c r="E28" s="3"/>
      <c r="F28" s="3"/>
      <c r="G28" s="22"/>
      <c r="H28" s="6"/>
      <c r="I28" s="6"/>
      <c r="J28" s="6"/>
      <c r="K28" s="6"/>
      <c r="L28" s="3"/>
    </row>
    <row r="29" spans="1:12">
      <c r="A29" s="10" t="s">
        <v>50</v>
      </c>
      <c r="B29" s="7"/>
      <c r="C29" s="4"/>
      <c r="D29" s="91"/>
      <c r="E29" s="4"/>
      <c r="F29" s="4"/>
      <c r="G29" s="21"/>
      <c r="H29" s="7"/>
      <c r="I29" s="7"/>
      <c r="J29" s="7"/>
      <c r="K29" s="7"/>
      <c r="L29" s="4"/>
    </row>
    <row r="30" spans="1:12" ht="150">
      <c r="A30" s="8">
        <v>1.1499999999999999</v>
      </c>
      <c r="B30" s="5" t="s">
        <v>51</v>
      </c>
      <c r="C30" s="2"/>
      <c r="D30" s="92" t="s">
        <v>53</v>
      </c>
      <c r="E30" s="137" t="str">
        <f>"Evidence list for "&amp;TEXT(Table1[[#This Row],[No.]],"0.00")</f>
        <v>Evidence list for 1.15</v>
      </c>
      <c r="F30" s="5"/>
      <c r="G30" s="20" t="str">
        <f>IF(R1.15="Met",100%,IF(R1.15="Mostly met with some exceptions",80%,IF(R1.15="Partially met",50%,IF(R1.15="Substantially not met",20%,IF(R1.15="Not applicable","n/a","")))))</f>
        <v/>
      </c>
      <c r="H30" s="5"/>
      <c r="I30" s="5"/>
      <c r="J30" s="26"/>
      <c r="K30" s="5"/>
      <c r="L30" s="137" t="str">
        <f>"Task list for "&amp;TEXT(Table1[[#This Row],[No.]],"0.00")</f>
        <v>Task list for 1.15</v>
      </c>
    </row>
    <row r="31" spans="1:12">
      <c r="A31" s="10" t="s">
        <v>54</v>
      </c>
      <c r="B31" s="7"/>
      <c r="C31" s="4"/>
      <c r="D31" s="91"/>
      <c r="E31" s="4"/>
      <c r="F31" s="4"/>
      <c r="G31" s="21"/>
      <c r="H31" s="7"/>
      <c r="I31" s="7"/>
      <c r="J31" s="7"/>
      <c r="K31" s="7"/>
      <c r="L31" s="4"/>
    </row>
    <row r="32" spans="1:12" ht="165">
      <c r="A32" s="8">
        <v>1.1599999999999999</v>
      </c>
      <c r="B32" s="5" t="s">
        <v>55</v>
      </c>
      <c r="C32" s="2"/>
      <c r="D32" s="92" t="s">
        <v>56</v>
      </c>
      <c r="E32" s="137" t="str">
        <f>"Evidence list for "&amp;TEXT(Table1[[#This Row],[No.]],"0.00")</f>
        <v>Evidence list for 1.16</v>
      </c>
      <c r="F32" s="5"/>
      <c r="G32" s="20" t="str">
        <f>IF(R1.16="Met",100%,IF(R1.16="Mostly met with some exceptions",80%,IF(R1.16="Partially met",50%,IF(R1.16="Substantially not met",20%,IF(R1.16="Not applicable","n/a","")))))</f>
        <v/>
      </c>
      <c r="H32" s="5"/>
      <c r="I32" s="5"/>
      <c r="J32" s="26"/>
      <c r="K32" s="5"/>
      <c r="L32" s="137" t="str">
        <f>"Task list for "&amp;TEXT(Table1[[#This Row],[No.]],"0.00")</f>
        <v>Task list for 1.16</v>
      </c>
    </row>
    <row r="33" spans="1:12" ht="165">
      <c r="A33" s="8">
        <v>1.17</v>
      </c>
      <c r="B33" s="5" t="s">
        <v>57</v>
      </c>
      <c r="C33" s="2"/>
      <c r="D33" s="92" t="s">
        <v>58</v>
      </c>
      <c r="E33" s="137" t="str">
        <f>"Evidence list for "&amp;TEXT(Table1[[#This Row],[No.]],"0.00")</f>
        <v>Evidence list for 1.17</v>
      </c>
      <c r="F33" s="5"/>
      <c r="G33" s="20" t="str">
        <f>IF(R1.17="Met",100%,IF(R1.17="Mostly met with some exceptions",80%,IF(R1.17="Partially met",50%,IF(R1.17="Substantially not met",20%,IF(R1.17="Not applicable","n/a","")))))</f>
        <v/>
      </c>
      <c r="H33" s="5"/>
      <c r="I33" s="5"/>
      <c r="J33" s="26"/>
      <c r="K33" s="5"/>
      <c r="L33" s="137" t="str">
        <f>"Task list for "&amp;TEXT(Table1[[#This Row],[No.]],"0.00")</f>
        <v>Task list for 1.17</v>
      </c>
    </row>
    <row r="34" spans="1:12" ht="105">
      <c r="A34" s="8">
        <v>1.18</v>
      </c>
      <c r="B34" s="5" t="s">
        <v>59</v>
      </c>
      <c r="C34" s="2"/>
      <c r="D34" s="92" t="s">
        <v>60</v>
      </c>
      <c r="E34" s="137" t="str">
        <f>"Evidence list for "&amp;TEXT(Table1[[#This Row],[No.]],"0.00")</f>
        <v>Evidence list for 1.18</v>
      </c>
      <c r="F34" s="5"/>
      <c r="G34" s="20" t="str">
        <f>IF(R1.18="Met",100%,IF(R1.18="Mostly met with some exceptions",80%,IF(R1.18="Partially met",50%,IF(R1.18="Substantially not met",20%,IF(R1.18="Not applicable","n/a","")))))</f>
        <v/>
      </c>
      <c r="H34" s="5"/>
      <c r="I34" s="5"/>
      <c r="J34" s="26"/>
      <c r="K34" s="5"/>
      <c r="L34" s="137" t="str">
        <f>"Task list for "&amp;TEXT(Table1[[#This Row],[No.]],"0.00")</f>
        <v>Task list for 1.18</v>
      </c>
    </row>
    <row r="35" spans="1:12">
      <c r="A35" s="9" t="s">
        <v>61</v>
      </c>
      <c r="B35" s="6"/>
      <c r="C35" s="3"/>
      <c r="D35" s="90"/>
      <c r="E35" s="3"/>
      <c r="F35" s="3"/>
      <c r="G35" s="22"/>
      <c r="H35" s="6"/>
      <c r="I35" s="6"/>
      <c r="J35" s="6"/>
      <c r="K35" s="6"/>
      <c r="L35" s="3"/>
    </row>
    <row r="36" spans="1:12">
      <c r="A36" s="10" t="s">
        <v>62</v>
      </c>
      <c r="B36" s="7"/>
      <c r="C36" s="4"/>
      <c r="D36" s="91"/>
      <c r="E36" s="4"/>
      <c r="F36" s="4"/>
      <c r="G36" s="21"/>
      <c r="H36" s="7"/>
      <c r="I36" s="7"/>
      <c r="J36" s="7"/>
      <c r="K36" s="7"/>
      <c r="L36" s="4"/>
    </row>
    <row r="37" spans="1:12" ht="150">
      <c r="A37" s="8">
        <v>1.19</v>
      </c>
      <c r="B37" s="5" t="s">
        <v>63</v>
      </c>
      <c r="C37" s="2"/>
      <c r="D37" s="92" t="s">
        <v>64</v>
      </c>
      <c r="E37" s="137" t="str">
        <f>"Evidence list for "&amp;TEXT(Table1[[#This Row],[No.]],"0.00")</f>
        <v>Evidence list for 1.19</v>
      </c>
      <c r="F37" s="5"/>
      <c r="G37" s="20" t="str">
        <f>IF(R1.19="Met",100%,IF(R1.19="Mostly met with some exceptions",80%,IF(R1.19="Partially met",50%,IF(R1.19="Substantially not met",20%,IF(R1.19="Not applicable","n/a","")))))</f>
        <v/>
      </c>
      <c r="H37" s="5"/>
      <c r="I37" s="5"/>
      <c r="J37" s="26"/>
      <c r="K37" s="5"/>
      <c r="L37" s="137" t="str">
        <f>"Task list for "&amp;TEXT(Table1[[#This Row],[No.]],"0.00")</f>
        <v>Task list for 1.19</v>
      </c>
    </row>
    <row r="38" spans="1:12" ht="90">
      <c r="A38" s="8">
        <v>1.2</v>
      </c>
      <c r="B38" s="5" t="s">
        <v>65</v>
      </c>
      <c r="C38" s="2"/>
      <c r="D38" s="92" t="s">
        <v>66</v>
      </c>
      <c r="E38" s="137" t="str">
        <f>"Evidence list for "&amp;TEXT(Table1[[#This Row],[No.]],"0.00")</f>
        <v>Evidence list for 1.20</v>
      </c>
      <c r="F38" s="5"/>
      <c r="G38" s="20" t="str">
        <f>IF(R1.20="Met",100%,IF(R1.20="Mostly met with some exceptions",80%,IF(R1.20="Partially met",50%,IF(R1.20="Substantially not met",20%,IF(R1.20="Not applicable","n/a","")))))</f>
        <v/>
      </c>
      <c r="H38" s="5"/>
      <c r="I38" s="5"/>
      <c r="J38" s="26"/>
      <c r="K38" s="5"/>
      <c r="L38" s="137" t="str">
        <f>"Task list for "&amp;TEXT(Table1[[#This Row],[No.]],"0.00")</f>
        <v>Task list for 1.20</v>
      </c>
    </row>
    <row r="39" spans="1:12" ht="165">
      <c r="A39" s="8">
        <v>1.21</v>
      </c>
      <c r="B39" s="5" t="s">
        <v>67</v>
      </c>
      <c r="C39" s="2"/>
      <c r="D39" s="92" t="s">
        <v>68</v>
      </c>
      <c r="E39" s="137" t="str">
        <f>"Evidence list for "&amp;TEXT(Table1[[#This Row],[No.]],"0.00")</f>
        <v>Evidence list for 1.21</v>
      </c>
      <c r="F39" s="5"/>
      <c r="G39" s="20" t="str">
        <f>IF(R1.21="Met",100%,IF(R1.21="Mostly met with some exceptions",80%,IF(R1.21="Partially met",50%,IF(R1.21="Substantially not met",20%,IF(R1.21="Not applicable","n/a","")))))</f>
        <v/>
      </c>
      <c r="H39" s="5"/>
      <c r="I39" s="5"/>
      <c r="J39" s="26"/>
      <c r="K39" s="5"/>
      <c r="L39" s="137" t="str">
        <f>"Task list for "&amp;TEXT(Table1[[#This Row],[No.]],"0.00")</f>
        <v>Task list for 1.21</v>
      </c>
    </row>
    <row r="40" spans="1:12" ht="225">
      <c r="A40" s="8">
        <v>1.22</v>
      </c>
      <c r="B40" s="5" t="s">
        <v>69</v>
      </c>
      <c r="C40" s="2"/>
      <c r="D40" s="92" t="s">
        <v>70</v>
      </c>
      <c r="E40" s="137" t="str">
        <f>"Evidence list for "&amp;TEXT(Table1[[#This Row],[No.]],"0.00")</f>
        <v>Evidence list for 1.22</v>
      </c>
      <c r="F40" s="5"/>
      <c r="G40" s="20" t="str">
        <f>IF(R1.22="Met",100%,IF(R1.22="Mostly met with some exceptions",80%,IF(R1.22="Partially met",50%,IF(R1.22="Substantially not met",20%,IF(R1.22="Not applicable","n/a","")))))</f>
        <v/>
      </c>
      <c r="H40" s="5"/>
      <c r="I40" s="5"/>
      <c r="J40" s="26"/>
      <c r="K40" s="5"/>
      <c r="L40" s="137" t="str">
        <f>"Task list for "&amp;TEXT(Table1[[#This Row],[No.]],"0.00")</f>
        <v>Task list for 1.22</v>
      </c>
    </row>
    <row r="41" spans="1:12" ht="225">
      <c r="A41" s="8">
        <v>1.23</v>
      </c>
      <c r="B41" s="5" t="s">
        <v>71</v>
      </c>
      <c r="C41" s="2"/>
      <c r="D41" s="92" t="s">
        <v>72</v>
      </c>
      <c r="E41" s="137" t="str">
        <f>"Evidence list for "&amp;TEXT(Table1[[#This Row],[No.]],"0.00")</f>
        <v>Evidence list for 1.23</v>
      </c>
      <c r="F41" s="5"/>
      <c r="G41" s="20" t="str">
        <f>IF(R1.23="Met",100%,IF(R1.23="Mostly met with some exceptions",80%,IF(R1.23="Partially met",50%,IF(R1.23="Substantially not met",20%,IF(R1.23="Not applicable","n/a","")))))</f>
        <v/>
      </c>
      <c r="H41" s="5"/>
      <c r="I41" s="5"/>
      <c r="J41" s="26"/>
      <c r="K41" s="5"/>
      <c r="L41" s="137" t="str">
        <f>"Task list for "&amp;TEXT(Table1[[#This Row],[No.]],"0.00")</f>
        <v>Task list for 1.23</v>
      </c>
    </row>
    <row r="42" spans="1:12" ht="120">
      <c r="A42" s="8">
        <v>1.24</v>
      </c>
      <c r="B42" s="5" t="s">
        <v>73</v>
      </c>
      <c r="C42" s="2"/>
      <c r="D42" s="92" t="s">
        <v>74</v>
      </c>
      <c r="E42" s="137" t="str">
        <f>"Evidence list for "&amp;TEXT(Table1[[#This Row],[No.]],"0.00")</f>
        <v>Evidence list for 1.24</v>
      </c>
      <c r="F42" s="5"/>
      <c r="G42" s="20" t="str">
        <f>IF(R1.24="Met",100%,IF(R1.24="Mostly met with some exceptions",80%,IF(R1.24="Partially met",50%,IF(R1.24="Substantially not met",20%,IF(R1.24="Not applicable","n/a","")))))</f>
        <v/>
      </c>
      <c r="H42" s="5"/>
      <c r="I42" s="5"/>
      <c r="J42" s="26"/>
      <c r="K42" s="5"/>
      <c r="L42" s="137" t="str">
        <f>"Task list for "&amp;TEXT(Table1[[#This Row],[No.]],"0.00")</f>
        <v>Task list for 1.24</v>
      </c>
    </row>
    <row r="43" spans="1:12" ht="60">
      <c r="A43" s="8">
        <v>1.25</v>
      </c>
      <c r="B43" s="5" t="s">
        <v>75</v>
      </c>
      <c r="C43" s="2"/>
      <c r="D43" s="92" t="s">
        <v>76</v>
      </c>
      <c r="E43" s="137" t="str">
        <f>"Evidence list for "&amp;TEXT(Table1[[#This Row],[No.]],"0.00")</f>
        <v>Evidence list for 1.25</v>
      </c>
      <c r="F43" s="5"/>
      <c r="G43" s="20" t="str">
        <f>IF(R1.25="Met",100%,IF(R1.25="Mostly met with some exceptions",80%,IF(R1.25="Partially met",50%,IF(R1.25="Substantially not met",20%,IF(R1.25="Not applicable","n/a","")))))</f>
        <v/>
      </c>
      <c r="H43" s="5"/>
      <c r="I43" s="5"/>
      <c r="J43" s="26"/>
      <c r="K43" s="5"/>
      <c r="L43" s="137" t="str">
        <f>"Task list for "&amp;TEXT(Table1[[#This Row],[No.]],"0.00")</f>
        <v>Task list for 1.25</v>
      </c>
    </row>
    <row r="44" spans="1:12">
      <c r="A44" s="10" t="s">
        <v>77</v>
      </c>
      <c r="B44" s="7"/>
      <c r="C44" s="4"/>
      <c r="D44" s="91"/>
      <c r="E44" s="4"/>
      <c r="F44" s="4"/>
      <c r="G44" s="21"/>
      <c r="H44" s="7"/>
      <c r="I44" s="7"/>
      <c r="J44" s="7"/>
      <c r="K44" s="7"/>
      <c r="L44" s="4"/>
    </row>
    <row r="45" spans="1:12" ht="225">
      <c r="A45" s="8">
        <v>1.26</v>
      </c>
      <c r="B45" s="5" t="s">
        <v>78</v>
      </c>
      <c r="C45" s="2"/>
      <c r="D45" s="92" t="s">
        <v>79</v>
      </c>
      <c r="E45" s="137" t="str">
        <f>"Evidence list for "&amp;TEXT(Table1[[#This Row],[No.]],"0.00")</f>
        <v>Evidence list for 1.26</v>
      </c>
      <c r="F45" s="5"/>
      <c r="G45" s="20" t="str">
        <f>IF(R1.26="Met",100%,IF(R1.26="Mostly met with some exceptions",80%,IF(R1.26="Partially met",50%,IF(R1.26="Substantially not met",20%,IF(R1.26="Not applicable","n/a","")))))</f>
        <v/>
      </c>
      <c r="H45" s="5"/>
      <c r="I45" s="5"/>
      <c r="J45" s="26"/>
      <c r="K45" s="5"/>
      <c r="L45" s="137" t="str">
        <f>"Task list for "&amp;TEXT(Table1[[#This Row],[No.]],"0.00")</f>
        <v>Task list for 1.26</v>
      </c>
    </row>
    <row r="46" spans="1:12" ht="60">
      <c r="A46" s="8">
        <v>1.27</v>
      </c>
      <c r="B46" s="5" t="s">
        <v>80</v>
      </c>
      <c r="C46" s="2"/>
      <c r="D46" s="92" t="s">
        <v>81</v>
      </c>
      <c r="E46" s="137" t="str">
        <f>"Evidence list for "&amp;TEXT(Table1[[#This Row],[No.]],"0.00")</f>
        <v>Evidence list for 1.27</v>
      </c>
      <c r="F46" s="5"/>
      <c r="G46" s="20" t="str">
        <f>IF(R1.27="Met",100%,IF(R1.27="Mostly met with some exceptions",80%,IF(R1.27="Partially met",50%,IF(R1.27="Substantially not met",20%,IF(R1.27="Not applicable","n/a","")))))</f>
        <v/>
      </c>
      <c r="H46" s="5"/>
      <c r="I46" s="5"/>
      <c r="J46" s="26"/>
      <c r="K46" s="5"/>
      <c r="L46" s="137" t="str">
        <f>"Task list for "&amp;TEXT(Table1[[#This Row],[No.]],"0.00")</f>
        <v>Task list for 1.27</v>
      </c>
    </row>
  </sheetData>
  <dataValidations count="4">
    <dataValidation type="list" allowBlank="1" showInputMessage="1" showErrorMessage="1" sqref="K37:K43 K6:K8 K10:K11 K14 K16:K17 K19 K21:K22 K24:K25 K27 K30 K32:K34 K45:K46" xr:uid="{0A0BBF38-0A1C-4B27-98C1-54772491AD99}">
      <formula1>"High, Medium, Low"</formula1>
    </dataValidation>
    <dataValidation type="date" operator="greaterThanOrEqual" allowBlank="1" showInputMessage="1" showErrorMessage="1" sqref="J37:J43 J6:J8 J10:J11 J14 J16:J17 J19 J21:J22 J24:J25 J27 J30 J32:J34 J45:J46" xr:uid="{FB2D91F1-7201-49F2-A02F-EA890DC1B33B}">
      <formula1>366</formula1>
    </dataValidation>
    <dataValidation type="list" allowBlank="1" showInputMessage="1" showErrorMessage="1" sqref="F6 F7 F8 F10 F11 F14 F16 F17 F19 F21 F22 F24 F25 F27 F30 F32 F33 F34 F37 F38 F39 F40 F46 F45" xr:uid="{23A1A46F-8938-441E-A3F5-2862AF7A20A8}">
      <formula1>"Met, Mostly met with some exceptions, Partially met, Substantially not met"</formula1>
    </dataValidation>
    <dataValidation type="list" allowBlank="1" showInputMessage="1" showErrorMessage="1" sqref="F41 F42 F43" xr:uid="{13A52BF5-C5F8-4499-9108-CE486FB3016D}">
      <formula1>"Met, Mostly met with some exceptions, Partially met, Substantially not met, Not Applicable"</formula1>
    </dataValidation>
  </dataValidations>
  <hyperlinks>
    <hyperlink ref="L6" location="T1.01" display="T1.01" xr:uid="{82081D8D-6F46-4C08-8B9E-F5BDBDECE90A}"/>
    <hyperlink ref="L7" location="T1.02" display="T1.02" xr:uid="{CCB18CFC-5F38-492A-8255-0BBA3012CD96}"/>
    <hyperlink ref="L8" location="T1.03" display="T1.03" xr:uid="{4B7300D0-31CA-4992-AD73-B6C8D34587CA}"/>
    <hyperlink ref="L10" location="T1.04" display="T1.04" xr:uid="{0EFAF432-EE40-43BB-9B37-6CBF45D848E2}"/>
    <hyperlink ref="L11" location="T1.05" display="T1.05" xr:uid="{954F02F1-42DE-4503-8E6D-2838B7638E77}"/>
    <hyperlink ref="L14" location="T1.06" display="T1.06" xr:uid="{F503CCC3-A7DD-4018-97B7-499CF4726117}"/>
    <hyperlink ref="L16" location="T1.07" display="T1.07" xr:uid="{A5542F98-A03F-4BF0-9A90-7B097288497B}"/>
    <hyperlink ref="L17" location="T1.08" display="T1.08" xr:uid="{14C3A1E0-E513-4088-9301-9DAEBAE8CD4E}"/>
    <hyperlink ref="L19" location="T1.09" display="T1.09" xr:uid="{5B267C4C-F353-4086-AC3F-1C78B466D0AC}"/>
    <hyperlink ref="L21" location="T1.10" display="T1.10" xr:uid="{712E41C4-38A6-4973-828A-68C8CA18A2B5}"/>
    <hyperlink ref="L22" location="T1.11" display="T1.11" xr:uid="{9B89DE9D-2C22-4B5A-84FF-40B5A5C09301}"/>
    <hyperlink ref="L24" location="T1.12" display="T1.12" xr:uid="{E705A779-599F-477D-9419-C5E7E0641139}"/>
    <hyperlink ref="L25" location="T1.13" display="T1.13" xr:uid="{A9955ADE-F6E2-4DD5-AADC-D280AA134A78}"/>
    <hyperlink ref="L27" location="T1.14" display="T1.14" xr:uid="{21AC1E9E-A6B9-4343-A71B-CA785AD533B2}"/>
    <hyperlink ref="L30" location="T1.15" display="T1.15" xr:uid="{90AD1124-CA39-445B-A414-4E550E895A53}"/>
    <hyperlink ref="L32" location="T1.16" display="T1.16" xr:uid="{BE3D17E9-AAB2-4263-A5C1-7F829C62D173}"/>
    <hyperlink ref="L33" location="T1.17" display="T1.17" xr:uid="{1BF52974-62DC-48C6-8D32-6519DF5CE5A5}"/>
    <hyperlink ref="L34" location="T1.18" display="T1.18" xr:uid="{E74AC998-5F91-4640-87FB-759BBA37DBC2}"/>
    <hyperlink ref="L37" location="T1.19" display="T1.19" xr:uid="{4833032E-F8E4-4F5F-AF79-38319E415912}"/>
    <hyperlink ref="L38" location="T1.20" display="T1.20" xr:uid="{9571363F-1DF1-45E1-AE76-61F5D66E70AB}"/>
    <hyperlink ref="L39" location="T1.21" display="T1.21" xr:uid="{826D0A48-2F7F-4AEC-A2D9-6881E036715D}"/>
    <hyperlink ref="L40" location="T1.22" display="T1.22" xr:uid="{CE1CC1EC-A2E4-4600-820A-8D88F837444A}"/>
    <hyperlink ref="L41" location="T1.23" display="T1.23" xr:uid="{176755AF-E550-4AB7-AC24-B6A1D01E3557}"/>
    <hyperlink ref="L42" location="T1.24" display="T1.24" xr:uid="{8635E514-B426-4300-9E2A-49F3428BC3FA}"/>
    <hyperlink ref="L43" location="T1.25" display="T1.25" xr:uid="{81D50838-98C0-4782-B3C7-31C89F7DDB15}"/>
    <hyperlink ref="L45" location="T1.26" display="T1.26" xr:uid="{054667F1-64CA-431D-8520-E9B47F54C7CA}"/>
    <hyperlink ref="L46" location="T1.27" display="T1.27" xr:uid="{8016FF8C-C677-457B-9BE3-408B4863E6BF}"/>
    <hyperlink ref="E6" location="E1.01" display="E1.01" xr:uid="{4A1A77B5-42A5-42A4-862F-99E4EBC540A1}"/>
    <hyperlink ref="E7" location="E1.02" display="E1.02" xr:uid="{B29FF33E-435B-41D7-9D2C-890783879FF3}"/>
    <hyperlink ref="E8" location="E1.03" display="E1.03" xr:uid="{E0C10203-4BA6-4B57-A390-242202E5E4DA}"/>
    <hyperlink ref="E10" location="E1.04" display="E1.04" xr:uid="{A9C0CDAE-2CE3-4642-8DBD-1E580C816DCC}"/>
    <hyperlink ref="E11" location="E1.05" display="E1.05" xr:uid="{1DF627D7-B904-47F3-80BB-E5868DB646A1}"/>
    <hyperlink ref="E14" location="E1.06" display="E1.06" xr:uid="{6E5BE195-B731-4106-ABF8-A660AFDA1453}"/>
    <hyperlink ref="E16" location="E1.07" display="E1.07" xr:uid="{3CD02E6C-7762-4D0E-A4FF-DD7AEDBB840D}"/>
    <hyperlink ref="E17" location="E1.08" display="E1.08" xr:uid="{791507F2-93BA-4210-B1FD-3E0E72A001AF}"/>
    <hyperlink ref="E19" location="E1.09" display="E1.09" xr:uid="{66B180A1-CC93-4F9C-A949-3C4032088389}"/>
    <hyperlink ref="E21" location="E1.10" display="E1.10" xr:uid="{258ACE83-8200-416C-91F2-7EFA37365E9F}"/>
    <hyperlink ref="E22" location="E1.11" display="E1.11" xr:uid="{49978A5E-C980-436F-9C71-1A30C785B31E}"/>
    <hyperlink ref="E24" location="E1.12" display="E1.12" xr:uid="{B2147A84-893C-4FA5-BCA7-B82826E4E533}"/>
    <hyperlink ref="E25" location="E1.13" display="E1.13" xr:uid="{998B34B3-4FE4-44B7-90B1-1CC4E36EA708}"/>
    <hyperlink ref="E27" location="E1.14" display="E1.14" xr:uid="{318B47F5-16D1-4556-96E4-3F30E8B0468B}"/>
    <hyperlink ref="E30" location="E1.15" display="E1.15" xr:uid="{4B131DAC-6FC4-4B78-BF2B-2AC691A9EA78}"/>
    <hyperlink ref="E32" location="E1.16" display="E1.16" xr:uid="{C1E1D792-F697-4EA7-96E0-3AEFFC65810B}"/>
    <hyperlink ref="E33" location="E1.17" display="E1.17" xr:uid="{56E7445F-7548-4CD0-857B-2A2E2A587321}"/>
    <hyperlink ref="E34" location="E1.18" display="E1.18" xr:uid="{69CEF2A8-AEC9-4988-9C40-7226E5EAA4A6}"/>
    <hyperlink ref="E37" location="E1.19" display="E1.19" xr:uid="{6742A9F6-C106-4218-B398-1AC47320B72A}"/>
    <hyperlink ref="E38" location="E1.20" display="E1.20" xr:uid="{82B6435F-B362-4547-A59E-4812D7228261}"/>
    <hyperlink ref="E39" location="E1.21" display="E1.21" xr:uid="{4F72D4E9-C705-4FB7-B8EE-1F4EE1FC1027}"/>
    <hyperlink ref="E40" location="E1.22" display="E1.22" xr:uid="{C2C2B2A8-ADEA-46EA-BEE7-634B9FD25B36}"/>
    <hyperlink ref="E41" location="E1.23" display="E1.23" xr:uid="{7BED4B6A-D0E0-48F6-A086-4EE72F89A3A3}"/>
    <hyperlink ref="E42" location="E1.24" display="E1.24" xr:uid="{CDF42CD4-61E7-4997-9E3E-48D1C97256C8}"/>
    <hyperlink ref="E43" location="E1.25" display="E1.25" xr:uid="{E8C93F4A-E688-4C83-813F-7937CE15F202}"/>
    <hyperlink ref="E45" location="E1.26" display="E1.26" xr:uid="{D791BC73-F784-41EC-A5C2-35542F7424B1}"/>
    <hyperlink ref="E46" location="E1.27" display="E1.27" xr:uid="{843B2A62-9A4C-4214-8F46-7AC868F74FBD}"/>
  </hyperlinks>
  <pageMargins left="0.23622047244094491" right="0.23622047244094491" top="0.74803149606299213" bottom="0.74803149606299213" header="0.31496062992125984" footer="0.31496062992125984"/>
  <pageSetup paperSize="9" scale="80" pageOrder="overThenDown" orientation="landscape" r:id="rId1"/>
  <headerFooter>
    <oddFooter>&amp;L&amp;9&amp;A&amp;R&amp;9&amp;P of &amp;N | &amp;D | &amp;T</oddFooter>
  </headerFooter>
  <colBreaks count="1" manualBreakCount="1">
    <brk id="4" max="1048575"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AE5A-FBA3-41DE-928F-FF2EC7E38A46}">
  <sheetPr>
    <pageSetUpPr fitToPage="1"/>
  </sheetPr>
  <dimension ref="A1:E156"/>
  <sheetViews>
    <sheetView showGridLines="0" zoomScaleNormal="100" workbookViewId="0">
      <pane ySplit="5" topLeftCell="A6" activePane="bottomLeft" state="frozen"/>
      <selection pane="bottomLeft" activeCell="A6" sqref="A6"/>
    </sheetView>
  </sheetViews>
  <sheetFormatPr defaultColWidth="0" defaultRowHeight="15" zeroHeight="1"/>
  <cols>
    <col min="1" max="1" width="1.7109375" customWidth="1"/>
    <col min="2" max="2" width="6.7109375" customWidth="1"/>
    <col min="3" max="4" width="91.7109375" customWidth="1"/>
    <col min="5" max="5" width="1.7109375" customWidth="1"/>
    <col min="6" max="16384" width="9.140625" hidden="1"/>
  </cols>
  <sheetData>
    <row r="1" spans="2:4">
      <c r="B1" t="s">
        <v>272</v>
      </c>
    </row>
    <row r="2" spans="2:4"/>
    <row r="3" spans="2:4" ht="26.25">
      <c r="B3" s="97" t="str">
        <f>Governance!B2</f>
        <v>Practice Governance Standard</v>
      </c>
    </row>
    <row r="4" spans="2:4"/>
    <row r="5" spans="2:4" ht="25.5" customHeight="1">
      <c r="B5" s="99" t="s">
        <v>0</v>
      </c>
      <c r="C5" s="100" t="s">
        <v>274</v>
      </c>
      <c r="D5" s="101" t="s">
        <v>275</v>
      </c>
    </row>
    <row r="6" spans="2:4">
      <c r="B6" s="102" t="s">
        <v>13</v>
      </c>
      <c r="C6" s="104"/>
      <c r="D6" s="105"/>
    </row>
    <row r="7" spans="2:4">
      <c r="B7" s="103" t="s">
        <v>13</v>
      </c>
      <c r="C7" s="127"/>
      <c r="D7" s="128"/>
    </row>
    <row r="8" spans="2:4">
      <c r="B8" s="108">
        <v>1.01</v>
      </c>
      <c r="C8" s="109" t="s">
        <v>277</v>
      </c>
      <c r="D8" s="110"/>
    </row>
    <row r="9" spans="2:4">
      <c r="B9" s="106"/>
      <c r="C9" s="111" t="s">
        <v>278</v>
      </c>
      <c r="D9" s="112"/>
    </row>
    <row r="10" spans="2:4">
      <c r="B10" s="106"/>
      <c r="C10" s="111" t="s">
        <v>279</v>
      </c>
      <c r="D10" s="112"/>
    </row>
    <row r="11" spans="2:4">
      <c r="B11" s="106"/>
      <c r="C11" s="111" t="s">
        <v>280</v>
      </c>
      <c r="D11" s="112"/>
    </row>
    <row r="12" spans="2:4">
      <c r="B12" s="107"/>
      <c r="C12" s="113" t="s">
        <v>281</v>
      </c>
      <c r="D12" s="114"/>
    </row>
    <row r="13" spans="2:4">
      <c r="B13" s="108">
        <v>1.02</v>
      </c>
      <c r="C13" s="109" t="s">
        <v>277</v>
      </c>
      <c r="D13" s="110"/>
    </row>
    <row r="14" spans="2:4">
      <c r="B14" s="106"/>
      <c r="C14" s="111" t="s">
        <v>278</v>
      </c>
      <c r="D14" s="112"/>
    </row>
    <row r="15" spans="2:4">
      <c r="B15" s="106"/>
      <c r="C15" s="111" t="s">
        <v>279</v>
      </c>
      <c r="D15" s="112"/>
    </row>
    <row r="16" spans="2:4">
      <c r="B16" s="106"/>
      <c r="C16" s="111" t="s">
        <v>280</v>
      </c>
      <c r="D16" s="112"/>
    </row>
    <row r="17" spans="2:4">
      <c r="B17" s="107"/>
      <c r="C17" s="113" t="s">
        <v>281</v>
      </c>
      <c r="D17" s="114"/>
    </row>
    <row r="18" spans="2:4">
      <c r="B18" s="108">
        <v>1.03</v>
      </c>
      <c r="C18" s="109" t="s">
        <v>277</v>
      </c>
      <c r="D18" s="110"/>
    </row>
    <row r="19" spans="2:4">
      <c r="B19" s="106"/>
      <c r="C19" s="111" t="s">
        <v>278</v>
      </c>
      <c r="D19" s="112"/>
    </row>
    <row r="20" spans="2:4">
      <c r="B20" s="106"/>
      <c r="C20" s="111" t="s">
        <v>279</v>
      </c>
      <c r="D20" s="112"/>
    </row>
    <row r="21" spans="2:4">
      <c r="B21" s="106"/>
      <c r="C21" s="111" t="s">
        <v>280</v>
      </c>
      <c r="D21" s="112"/>
    </row>
    <row r="22" spans="2:4">
      <c r="B22" s="107"/>
      <c r="C22" s="113" t="s">
        <v>281</v>
      </c>
      <c r="D22" s="114"/>
    </row>
    <row r="23" spans="2:4">
      <c r="B23" s="103" t="s">
        <v>26</v>
      </c>
      <c r="C23" s="127"/>
      <c r="D23" s="128"/>
    </row>
    <row r="24" spans="2:4">
      <c r="B24" s="108">
        <v>1.04</v>
      </c>
      <c r="C24" s="109" t="s">
        <v>277</v>
      </c>
      <c r="D24" s="110"/>
    </row>
    <row r="25" spans="2:4">
      <c r="B25" s="106"/>
      <c r="C25" s="111" t="s">
        <v>278</v>
      </c>
      <c r="D25" s="112"/>
    </row>
    <row r="26" spans="2:4">
      <c r="B26" s="106"/>
      <c r="C26" s="111" t="s">
        <v>279</v>
      </c>
      <c r="D26" s="112"/>
    </row>
    <row r="27" spans="2:4">
      <c r="B27" s="106"/>
      <c r="C27" s="111" t="s">
        <v>280</v>
      </c>
      <c r="D27" s="112"/>
    </row>
    <row r="28" spans="2:4">
      <c r="B28" s="107"/>
      <c r="C28" s="113" t="s">
        <v>281</v>
      </c>
      <c r="D28" s="114"/>
    </row>
    <row r="29" spans="2:4">
      <c r="B29" s="108">
        <v>1.05</v>
      </c>
      <c r="C29" s="109" t="s">
        <v>277</v>
      </c>
      <c r="D29" s="110"/>
    </row>
    <row r="30" spans="2:4">
      <c r="B30" s="106"/>
      <c r="C30" s="111" t="s">
        <v>278</v>
      </c>
      <c r="D30" s="112"/>
    </row>
    <row r="31" spans="2:4">
      <c r="B31" s="106"/>
      <c r="C31" s="111" t="s">
        <v>279</v>
      </c>
      <c r="D31" s="112"/>
    </row>
    <row r="32" spans="2:4">
      <c r="B32" s="106"/>
      <c r="C32" s="111" t="s">
        <v>280</v>
      </c>
      <c r="D32" s="112"/>
    </row>
    <row r="33" spans="2:4">
      <c r="B33" s="107"/>
      <c r="C33" s="113" t="s">
        <v>281</v>
      </c>
      <c r="D33" s="114"/>
    </row>
    <row r="34" spans="2:4">
      <c r="B34" s="102" t="s">
        <v>24</v>
      </c>
      <c r="C34" s="115"/>
      <c r="D34" s="116"/>
    </row>
    <row r="35" spans="2:4">
      <c r="B35" s="103" t="s">
        <v>25</v>
      </c>
      <c r="C35" s="127"/>
      <c r="D35" s="128"/>
    </row>
    <row r="36" spans="2:4">
      <c r="B36" s="108">
        <v>1.06</v>
      </c>
      <c r="C36" s="109" t="s">
        <v>277</v>
      </c>
      <c r="D36" s="110"/>
    </row>
    <row r="37" spans="2:4">
      <c r="B37" s="106"/>
      <c r="C37" s="111" t="s">
        <v>278</v>
      </c>
      <c r="D37" s="112"/>
    </row>
    <row r="38" spans="2:4">
      <c r="B38" s="106"/>
      <c r="C38" s="111" t="s">
        <v>279</v>
      </c>
      <c r="D38" s="112"/>
    </row>
    <row r="39" spans="2:4">
      <c r="B39" s="106"/>
      <c r="C39" s="111" t="s">
        <v>280</v>
      </c>
      <c r="D39" s="112"/>
    </row>
    <row r="40" spans="2:4">
      <c r="B40" s="107"/>
      <c r="C40" s="113" t="s">
        <v>281</v>
      </c>
      <c r="D40" s="114"/>
    </row>
    <row r="41" spans="2:4">
      <c r="B41" s="103" t="s">
        <v>29</v>
      </c>
      <c r="C41" s="127"/>
      <c r="D41" s="128"/>
    </row>
    <row r="42" spans="2:4">
      <c r="B42" s="108">
        <v>1.07</v>
      </c>
      <c r="C42" s="109" t="s">
        <v>277</v>
      </c>
      <c r="D42" s="110"/>
    </row>
    <row r="43" spans="2:4">
      <c r="B43" s="106"/>
      <c r="C43" s="111" t="s">
        <v>278</v>
      </c>
      <c r="D43" s="112"/>
    </row>
    <row r="44" spans="2:4">
      <c r="B44" s="106"/>
      <c r="C44" s="111" t="s">
        <v>279</v>
      </c>
      <c r="D44" s="112"/>
    </row>
    <row r="45" spans="2:4">
      <c r="B45" s="106"/>
      <c r="C45" s="111" t="s">
        <v>280</v>
      </c>
      <c r="D45" s="112"/>
    </row>
    <row r="46" spans="2:4">
      <c r="B46" s="107"/>
      <c r="C46" s="113" t="s">
        <v>281</v>
      </c>
      <c r="D46" s="114"/>
    </row>
    <row r="47" spans="2:4">
      <c r="B47" s="108">
        <v>1.08</v>
      </c>
      <c r="C47" s="109" t="s">
        <v>277</v>
      </c>
      <c r="D47" s="110"/>
    </row>
    <row r="48" spans="2:4">
      <c r="B48" s="106"/>
      <c r="C48" s="111" t="s">
        <v>278</v>
      </c>
      <c r="D48" s="112"/>
    </row>
    <row r="49" spans="2:4">
      <c r="B49" s="106"/>
      <c r="C49" s="111" t="s">
        <v>279</v>
      </c>
      <c r="D49" s="112"/>
    </row>
    <row r="50" spans="2:4">
      <c r="B50" s="106"/>
      <c r="C50" s="111" t="s">
        <v>280</v>
      </c>
      <c r="D50" s="112"/>
    </row>
    <row r="51" spans="2:4">
      <c r="B51" s="107"/>
      <c r="C51" s="113" t="s">
        <v>281</v>
      </c>
      <c r="D51" s="114"/>
    </row>
    <row r="52" spans="2:4">
      <c r="B52" s="103" t="s">
        <v>34</v>
      </c>
      <c r="C52" s="127"/>
      <c r="D52" s="128"/>
    </row>
    <row r="53" spans="2:4">
      <c r="B53" s="108">
        <v>1.0900000000000001</v>
      </c>
      <c r="C53" s="109" t="s">
        <v>277</v>
      </c>
      <c r="D53" s="110"/>
    </row>
    <row r="54" spans="2:4">
      <c r="B54" s="106"/>
      <c r="C54" s="111" t="s">
        <v>278</v>
      </c>
      <c r="D54" s="112"/>
    </row>
    <row r="55" spans="2:4">
      <c r="B55" s="106"/>
      <c r="C55" s="111" t="s">
        <v>279</v>
      </c>
      <c r="D55" s="112"/>
    </row>
    <row r="56" spans="2:4">
      <c r="B56" s="106"/>
      <c r="C56" s="111" t="s">
        <v>280</v>
      </c>
      <c r="D56" s="112"/>
    </row>
    <row r="57" spans="2:4">
      <c r="B57" s="107"/>
      <c r="C57" s="113" t="s">
        <v>281</v>
      </c>
      <c r="D57" s="114"/>
    </row>
    <row r="58" spans="2:4">
      <c r="B58" s="103" t="s">
        <v>37</v>
      </c>
      <c r="C58" s="127"/>
      <c r="D58" s="128"/>
    </row>
    <row r="59" spans="2:4">
      <c r="B59" s="108">
        <v>1.1000000000000001</v>
      </c>
      <c r="C59" s="109" t="s">
        <v>277</v>
      </c>
      <c r="D59" s="110"/>
    </row>
    <row r="60" spans="2:4">
      <c r="B60" s="106"/>
      <c r="C60" s="111" t="s">
        <v>278</v>
      </c>
      <c r="D60" s="112"/>
    </row>
    <row r="61" spans="2:4">
      <c r="B61" s="106"/>
      <c r="C61" s="111" t="s">
        <v>279</v>
      </c>
      <c r="D61" s="112"/>
    </row>
    <row r="62" spans="2:4">
      <c r="B62" s="106"/>
      <c r="C62" s="111" t="s">
        <v>280</v>
      </c>
      <c r="D62" s="112"/>
    </row>
    <row r="63" spans="2:4">
      <c r="B63" s="107"/>
      <c r="C63" s="113" t="s">
        <v>281</v>
      </c>
      <c r="D63" s="114"/>
    </row>
    <row r="64" spans="2:4">
      <c r="B64" s="108">
        <v>1.1100000000000001</v>
      </c>
      <c r="C64" s="109" t="s">
        <v>277</v>
      </c>
      <c r="D64" s="110"/>
    </row>
    <row r="65" spans="2:4">
      <c r="B65" s="106"/>
      <c r="C65" s="111" t="s">
        <v>278</v>
      </c>
      <c r="D65" s="112"/>
    </row>
    <row r="66" spans="2:4">
      <c r="B66" s="106"/>
      <c r="C66" s="111" t="s">
        <v>279</v>
      </c>
      <c r="D66" s="112"/>
    </row>
    <row r="67" spans="2:4">
      <c r="B67" s="106"/>
      <c r="C67" s="111" t="s">
        <v>280</v>
      </c>
      <c r="D67" s="112"/>
    </row>
    <row r="68" spans="2:4">
      <c r="B68" s="107"/>
      <c r="C68" s="113" t="s">
        <v>281</v>
      </c>
      <c r="D68" s="114"/>
    </row>
    <row r="69" spans="2:4">
      <c r="B69" s="103" t="s">
        <v>42</v>
      </c>
      <c r="C69" s="127"/>
      <c r="D69" s="128"/>
    </row>
    <row r="70" spans="2:4">
      <c r="B70" s="108">
        <v>1.1200000000000001</v>
      </c>
      <c r="C70" s="109" t="s">
        <v>277</v>
      </c>
      <c r="D70" s="110"/>
    </row>
    <row r="71" spans="2:4">
      <c r="B71" s="106"/>
      <c r="C71" s="111" t="s">
        <v>278</v>
      </c>
      <c r="D71" s="112"/>
    </row>
    <row r="72" spans="2:4">
      <c r="B72" s="106"/>
      <c r="C72" s="111" t="s">
        <v>279</v>
      </c>
      <c r="D72" s="112"/>
    </row>
    <row r="73" spans="2:4">
      <c r="B73" s="106"/>
      <c r="C73" s="111" t="s">
        <v>280</v>
      </c>
      <c r="D73" s="112"/>
    </row>
    <row r="74" spans="2:4">
      <c r="B74" s="107"/>
      <c r="C74" s="113" t="s">
        <v>281</v>
      </c>
      <c r="D74" s="114"/>
    </row>
    <row r="75" spans="2:4">
      <c r="B75" s="108">
        <v>1.1299999999999999</v>
      </c>
      <c r="C75" s="109" t="s">
        <v>277</v>
      </c>
      <c r="D75" s="110"/>
    </row>
    <row r="76" spans="2:4">
      <c r="B76" s="106"/>
      <c r="C76" s="111" t="s">
        <v>278</v>
      </c>
      <c r="D76" s="112"/>
    </row>
    <row r="77" spans="2:4">
      <c r="B77" s="106"/>
      <c r="C77" s="111" t="s">
        <v>279</v>
      </c>
      <c r="D77" s="112"/>
    </row>
    <row r="78" spans="2:4">
      <c r="B78" s="106"/>
      <c r="C78" s="111" t="s">
        <v>280</v>
      </c>
      <c r="D78" s="112"/>
    </row>
    <row r="79" spans="2:4">
      <c r="B79" s="107"/>
      <c r="C79" s="113" t="s">
        <v>281</v>
      </c>
      <c r="D79" s="114"/>
    </row>
    <row r="80" spans="2:4">
      <c r="B80" s="103" t="s">
        <v>46</v>
      </c>
      <c r="C80" s="127"/>
      <c r="D80" s="128"/>
    </row>
    <row r="81" spans="2:4">
      <c r="B81" s="108">
        <v>1.1399999999999999</v>
      </c>
      <c r="C81" s="109" t="s">
        <v>277</v>
      </c>
      <c r="D81" s="110"/>
    </row>
    <row r="82" spans="2:4">
      <c r="B82" s="106"/>
      <c r="C82" s="111" t="s">
        <v>278</v>
      </c>
      <c r="D82" s="112"/>
    </row>
    <row r="83" spans="2:4">
      <c r="B83" s="106"/>
      <c r="C83" s="111" t="s">
        <v>279</v>
      </c>
      <c r="D83" s="112"/>
    </row>
    <row r="84" spans="2:4">
      <c r="B84" s="106"/>
      <c r="C84" s="111" t="s">
        <v>280</v>
      </c>
      <c r="D84" s="112"/>
    </row>
    <row r="85" spans="2:4">
      <c r="B85" s="107"/>
      <c r="C85" s="113" t="s">
        <v>281</v>
      </c>
      <c r="D85" s="114"/>
    </row>
    <row r="86" spans="2:4">
      <c r="B86" s="102" t="s">
        <v>49</v>
      </c>
      <c r="C86" s="115"/>
      <c r="D86" s="116"/>
    </row>
    <row r="87" spans="2:4">
      <c r="B87" s="103" t="s">
        <v>50</v>
      </c>
      <c r="C87" s="127"/>
      <c r="D87" s="128"/>
    </row>
    <row r="88" spans="2:4">
      <c r="B88" s="108">
        <v>1.1499999999999999</v>
      </c>
      <c r="C88" s="109" t="s">
        <v>277</v>
      </c>
      <c r="D88" s="110"/>
    </row>
    <row r="89" spans="2:4">
      <c r="B89" s="106"/>
      <c r="C89" s="111" t="s">
        <v>278</v>
      </c>
      <c r="D89" s="112"/>
    </row>
    <row r="90" spans="2:4">
      <c r="B90" s="106"/>
      <c r="C90" s="111" t="s">
        <v>279</v>
      </c>
      <c r="D90" s="112"/>
    </row>
    <row r="91" spans="2:4">
      <c r="B91" s="106"/>
      <c r="C91" s="111" t="s">
        <v>280</v>
      </c>
      <c r="D91" s="112"/>
    </row>
    <row r="92" spans="2:4">
      <c r="B92" s="107"/>
      <c r="C92" s="113" t="s">
        <v>281</v>
      </c>
      <c r="D92" s="114"/>
    </row>
    <row r="93" spans="2:4">
      <c r="B93" s="103" t="s">
        <v>54</v>
      </c>
      <c r="C93" s="127"/>
      <c r="D93" s="128"/>
    </row>
    <row r="94" spans="2:4">
      <c r="B94" s="108">
        <v>1.1599999999999999</v>
      </c>
      <c r="C94" s="109" t="s">
        <v>277</v>
      </c>
      <c r="D94" s="110"/>
    </row>
    <row r="95" spans="2:4">
      <c r="B95" s="106"/>
      <c r="C95" s="111" t="s">
        <v>278</v>
      </c>
      <c r="D95" s="112"/>
    </row>
    <row r="96" spans="2:4">
      <c r="B96" s="106"/>
      <c r="C96" s="111" t="s">
        <v>279</v>
      </c>
      <c r="D96" s="112"/>
    </row>
    <row r="97" spans="2:4">
      <c r="B97" s="106"/>
      <c r="C97" s="111" t="s">
        <v>280</v>
      </c>
      <c r="D97" s="112"/>
    </row>
    <row r="98" spans="2:4">
      <c r="B98" s="107"/>
      <c r="C98" s="113" t="s">
        <v>281</v>
      </c>
      <c r="D98" s="114"/>
    </row>
    <row r="99" spans="2:4">
      <c r="B99" s="108">
        <v>1.17</v>
      </c>
      <c r="C99" s="109" t="s">
        <v>277</v>
      </c>
      <c r="D99" s="110"/>
    </row>
    <row r="100" spans="2:4">
      <c r="B100" s="106"/>
      <c r="C100" s="111" t="s">
        <v>278</v>
      </c>
      <c r="D100" s="112"/>
    </row>
    <row r="101" spans="2:4">
      <c r="B101" s="106"/>
      <c r="C101" s="111" t="s">
        <v>279</v>
      </c>
      <c r="D101" s="112"/>
    </row>
    <row r="102" spans="2:4">
      <c r="B102" s="106"/>
      <c r="C102" s="111" t="s">
        <v>280</v>
      </c>
      <c r="D102" s="112"/>
    </row>
    <row r="103" spans="2:4">
      <c r="B103" s="107"/>
      <c r="C103" s="113" t="s">
        <v>281</v>
      </c>
      <c r="D103" s="114"/>
    </row>
    <row r="104" spans="2:4">
      <c r="B104" s="108">
        <v>1.18</v>
      </c>
      <c r="C104" s="109" t="s">
        <v>277</v>
      </c>
      <c r="D104" s="110"/>
    </row>
    <row r="105" spans="2:4">
      <c r="B105" s="106"/>
      <c r="C105" s="111" t="s">
        <v>278</v>
      </c>
      <c r="D105" s="112"/>
    </row>
    <row r="106" spans="2:4">
      <c r="B106" s="106"/>
      <c r="C106" s="111" t="s">
        <v>279</v>
      </c>
      <c r="D106" s="112"/>
    </row>
    <row r="107" spans="2:4">
      <c r="B107" s="106"/>
      <c r="C107" s="111" t="s">
        <v>280</v>
      </c>
      <c r="D107" s="112"/>
    </row>
    <row r="108" spans="2:4">
      <c r="B108" s="107"/>
      <c r="C108" s="113" t="s">
        <v>281</v>
      </c>
      <c r="D108" s="114"/>
    </row>
    <row r="109" spans="2:4">
      <c r="B109" s="102" t="s">
        <v>61</v>
      </c>
      <c r="C109" s="115"/>
      <c r="D109" s="116"/>
    </row>
    <row r="110" spans="2:4">
      <c r="B110" s="103" t="s">
        <v>62</v>
      </c>
      <c r="C110" s="127"/>
      <c r="D110" s="128"/>
    </row>
    <row r="111" spans="2:4">
      <c r="B111" s="108">
        <v>1.19</v>
      </c>
      <c r="C111" s="109" t="s">
        <v>277</v>
      </c>
      <c r="D111" s="110"/>
    </row>
    <row r="112" spans="2:4">
      <c r="B112" s="106"/>
      <c r="C112" s="111" t="s">
        <v>278</v>
      </c>
      <c r="D112" s="112"/>
    </row>
    <row r="113" spans="2:4">
      <c r="B113" s="106"/>
      <c r="C113" s="111" t="s">
        <v>279</v>
      </c>
      <c r="D113" s="112"/>
    </row>
    <row r="114" spans="2:4">
      <c r="B114" s="106"/>
      <c r="C114" s="111" t="s">
        <v>280</v>
      </c>
      <c r="D114" s="112"/>
    </row>
    <row r="115" spans="2:4">
      <c r="B115" s="107"/>
      <c r="C115" s="113" t="s">
        <v>281</v>
      </c>
      <c r="D115" s="114"/>
    </row>
    <row r="116" spans="2:4">
      <c r="B116" s="108">
        <v>1.2</v>
      </c>
      <c r="C116" s="109" t="s">
        <v>277</v>
      </c>
      <c r="D116" s="110"/>
    </row>
    <row r="117" spans="2:4">
      <c r="B117" s="106"/>
      <c r="C117" s="111" t="s">
        <v>278</v>
      </c>
      <c r="D117" s="112"/>
    </row>
    <row r="118" spans="2:4">
      <c r="B118" s="106"/>
      <c r="C118" s="111" t="s">
        <v>279</v>
      </c>
      <c r="D118" s="112"/>
    </row>
    <row r="119" spans="2:4">
      <c r="B119" s="106"/>
      <c r="C119" s="111" t="s">
        <v>280</v>
      </c>
      <c r="D119" s="112"/>
    </row>
    <row r="120" spans="2:4">
      <c r="B120" s="107"/>
      <c r="C120" s="113" t="s">
        <v>281</v>
      </c>
      <c r="D120" s="114"/>
    </row>
    <row r="121" spans="2:4">
      <c r="B121" s="108">
        <v>1.21</v>
      </c>
      <c r="C121" s="109" t="s">
        <v>277</v>
      </c>
      <c r="D121" s="110"/>
    </row>
    <row r="122" spans="2:4">
      <c r="B122" s="106"/>
      <c r="C122" s="111" t="s">
        <v>278</v>
      </c>
      <c r="D122" s="112"/>
    </row>
    <row r="123" spans="2:4">
      <c r="B123" s="106"/>
      <c r="C123" s="111" t="s">
        <v>279</v>
      </c>
      <c r="D123" s="112"/>
    </row>
    <row r="124" spans="2:4">
      <c r="B124" s="106"/>
      <c r="C124" s="111" t="s">
        <v>280</v>
      </c>
      <c r="D124" s="112"/>
    </row>
    <row r="125" spans="2:4">
      <c r="B125" s="107"/>
      <c r="C125" s="113" t="s">
        <v>281</v>
      </c>
      <c r="D125" s="114"/>
    </row>
    <row r="126" spans="2:4">
      <c r="B126" s="108">
        <v>1.22</v>
      </c>
      <c r="C126" s="109" t="s">
        <v>277</v>
      </c>
      <c r="D126" s="110"/>
    </row>
    <row r="127" spans="2:4">
      <c r="B127" s="106"/>
      <c r="C127" s="111" t="s">
        <v>278</v>
      </c>
      <c r="D127" s="112"/>
    </row>
    <row r="128" spans="2:4">
      <c r="B128" s="106"/>
      <c r="C128" s="111" t="s">
        <v>279</v>
      </c>
      <c r="D128" s="112"/>
    </row>
    <row r="129" spans="2:4">
      <c r="B129" s="106"/>
      <c r="C129" s="111" t="s">
        <v>280</v>
      </c>
      <c r="D129" s="112"/>
    </row>
    <row r="130" spans="2:4">
      <c r="B130" s="107"/>
      <c r="C130" s="113" t="s">
        <v>281</v>
      </c>
      <c r="D130" s="114"/>
    </row>
    <row r="131" spans="2:4">
      <c r="B131" s="108">
        <v>1.23</v>
      </c>
      <c r="C131" s="109" t="s">
        <v>277</v>
      </c>
      <c r="D131" s="110"/>
    </row>
    <row r="132" spans="2:4">
      <c r="B132" s="106"/>
      <c r="C132" s="111" t="s">
        <v>278</v>
      </c>
      <c r="D132" s="112"/>
    </row>
    <row r="133" spans="2:4">
      <c r="B133" s="106"/>
      <c r="C133" s="111" t="s">
        <v>279</v>
      </c>
      <c r="D133" s="112"/>
    </row>
    <row r="134" spans="2:4">
      <c r="B134" s="106"/>
      <c r="C134" s="111" t="s">
        <v>280</v>
      </c>
      <c r="D134" s="112"/>
    </row>
    <row r="135" spans="2:4">
      <c r="B135" s="107"/>
      <c r="C135" s="113" t="s">
        <v>281</v>
      </c>
      <c r="D135" s="114"/>
    </row>
    <row r="136" spans="2:4">
      <c r="B136" s="108">
        <v>1.24</v>
      </c>
      <c r="C136" s="109" t="s">
        <v>277</v>
      </c>
      <c r="D136" s="110"/>
    </row>
    <row r="137" spans="2:4">
      <c r="B137" s="106"/>
      <c r="C137" s="111" t="s">
        <v>278</v>
      </c>
      <c r="D137" s="112"/>
    </row>
    <row r="138" spans="2:4">
      <c r="B138" s="106"/>
      <c r="C138" s="111" t="s">
        <v>279</v>
      </c>
      <c r="D138" s="112"/>
    </row>
    <row r="139" spans="2:4">
      <c r="B139" s="106"/>
      <c r="C139" s="111" t="s">
        <v>280</v>
      </c>
      <c r="D139" s="112"/>
    </row>
    <row r="140" spans="2:4">
      <c r="B140" s="107"/>
      <c r="C140" s="113" t="s">
        <v>281</v>
      </c>
      <c r="D140" s="114"/>
    </row>
    <row r="141" spans="2:4">
      <c r="B141" s="108">
        <v>1.25</v>
      </c>
      <c r="C141" s="109" t="s">
        <v>277</v>
      </c>
      <c r="D141" s="110"/>
    </row>
    <row r="142" spans="2:4">
      <c r="B142" s="106"/>
      <c r="C142" s="111" t="s">
        <v>278</v>
      </c>
      <c r="D142" s="112"/>
    </row>
    <row r="143" spans="2:4">
      <c r="B143" s="106"/>
      <c r="C143" s="111" t="s">
        <v>279</v>
      </c>
      <c r="D143" s="112"/>
    </row>
    <row r="144" spans="2:4">
      <c r="B144" s="106"/>
      <c r="C144" s="111" t="s">
        <v>280</v>
      </c>
      <c r="D144" s="112"/>
    </row>
    <row r="145" spans="2:4">
      <c r="B145" s="107"/>
      <c r="C145" s="113" t="s">
        <v>281</v>
      </c>
      <c r="D145" s="114"/>
    </row>
    <row r="146" spans="2:4">
      <c r="B146" s="103" t="s">
        <v>77</v>
      </c>
      <c r="C146" s="127"/>
      <c r="D146" s="128"/>
    </row>
    <row r="147" spans="2:4">
      <c r="B147" s="108">
        <v>1.26</v>
      </c>
      <c r="C147" s="109" t="s">
        <v>277</v>
      </c>
      <c r="D147" s="110"/>
    </row>
    <row r="148" spans="2:4">
      <c r="B148" s="106"/>
      <c r="C148" s="111" t="s">
        <v>278</v>
      </c>
      <c r="D148" s="112"/>
    </row>
    <row r="149" spans="2:4">
      <c r="B149" s="106"/>
      <c r="C149" s="111" t="s">
        <v>279</v>
      </c>
      <c r="D149" s="112"/>
    </row>
    <row r="150" spans="2:4">
      <c r="B150" s="106"/>
      <c r="C150" s="111" t="s">
        <v>280</v>
      </c>
      <c r="D150" s="112"/>
    </row>
    <row r="151" spans="2:4">
      <c r="B151" s="107"/>
      <c r="C151" s="113" t="s">
        <v>281</v>
      </c>
      <c r="D151" s="114"/>
    </row>
    <row r="152" spans="2:4">
      <c r="B152" s="108">
        <v>1.27</v>
      </c>
      <c r="C152" s="109" t="s">
        <v>277</v>
      </c>
      <c r="D152" s="110"/>
    </row>
    <row r="153" spans="2:4">
      <c r="B153" s="106"/>
      <c r="C153" s="111" t="s">
        <v>278</v>
      </c>
      <c r="D153" s="112"/>
    </row>
    <row r="154" spans="2:4">
      <c r="B154" s="106"/>
      <c r="C154" s="111" t="s">
        <v>279</v>
      </c>
      <c r="D154" s="112"/>
    </row>
    <row r="155" spans="2:4">
      <c r="B155" s="106"/>
      <c r="C155" s="111" t="s">
        <v>280</v>
      </c>
      <c r="D155" s="112"/>
    </row>
    <row r="156" spans="2:4">
      <c r="B156" s="107"/>
      <c r="C156" s="113" t="s">
        <v>281</v>
      </c>
      <c r="D156" s="114"/>
    </row>
  </sheetData>
  <autoFilter ref="B5:D156" xr:uid="{E374AE5A-FBA3-41DE-928F-FF2EC7E38A46}"/>
  <hyperlinks>
    <hyperlink ref="B8" location="A1.01" display="A1.01" xr:uid="{BAA63886-64A9-42CF-BEB9-1B3F466C7670}"/>
    <hyperlink ref="B13" location="A1.02" display="A1.02" xr:uid="{BF58D831-C7E0-405D-B424-E4B84BA282BF}"/>
    <hyperlink ref="B18" location="A1.03" display="A1.03" xr:uid="{1695A34E-92D7-40C4-8C7B-707E6C4C0197}"/>
    <hyperlink ref="B24" location="A1.04" display="A1.04" xr:uid="{B5D1D2B2-C2BC-4ACD-9582-FA5562FD8F52}"/>
    <hyperlink ref="B29" location="A1.05" display="A1.05" xr:uid="{3B30AB04-279C-49E6-8EF3-D81F02BC91A4}"/>
    <hyperlink ref="B36" location="A1.06" display="A1.06" xr:uid="{25BCE8CD-D4ED-43AE-BC4A-A849ADF42F97}"/>
    <hyperlink ref="B42" location="A1.07" display="A1.07" xr:uid="{EAC0514E-A8E7-4B04-BAD9-F1CE315EC378}"/>
    <hyperlink ref="B47" location="A1.08" display="A1.08" xr:uid="{FD2C0350-1EAD-4D88-A050-9DA42F915810}"/>
    <hyperlink ref="B53" location="A1.09" display="A1.09" xr:uid="{CA7A67D9-D221-4B3C-A105-A9477C8654EA}"/>
    <hyperlink ref="B59" location="A1.10" display="A1.10" xr:uid="{809795BE-A220-44D6-8DBC-FF113EE8A182}"/>
    <hyperlink ref="B64" location="A1.11" display="A1.11" xr:uid="{C1D3E769-1F99-4CD6-8660-FD63E573298E}"/>
    <hyperlink ref="B70" location="A1.12" display="A1.12" xr:uid="{79B1F85D-7404-4F26-84A1-2A2C1DBFE53C}"/>
    <hyperlink ref="B75" location="A1.13" display="A1.13" xr:uid="{1079A74A-FBB9-4AA8-8EC9-A5ED230D1B36}"/>
    <hyperlink ref="B81" location="A1.14" display="A1.14" xr:uid="{2B4BF162-6524-4E39-B170-07B67B66336F}"/>
    <hyperlink ref="B88" location="A1.15" display="A1.15" xr:uid="{51FC0679-9B16-453B-9925-AB66F4248870}"/>
    <hyperlink ref="B94" location="A1.16" display="A1.16" xr:uid="{D952B7FE-0449-4FF0-A7E7-0BB6B4CFBA05}"/>
    <hyperlink ref="B99" location="A1.17" display="A1.17" xr:uid="{E59059F9-2D28-436A-A6AA-23F71D0FA914}"/>
    <hyperlink ref="B104" location="A1.18" display="A1.18" xr:uid="{28730CF9-2D27-4008-8616-7F5D7941A3FD}"/>
    <hyperlink ref="B111" location="A1.19" display="A1.19" xr:uid="{A2A45794-583B-426D-9C92-F44AE4D1646F}"/>
    <hyperlink ref="B116" location="A1.20" display="A1.20" xr:uid="{77DBB1EC-CDB9-400D-BF08-86F9B02B5714}"/>
    <hyperlink ref="B121" location="A1.21" display="A1.21" xr:uid="{FA9CCA7B-7AC1-4E62-8521-731CB499BDF9}"/>
    <hyperlink ref="B126" location="A1.22" display="A1.22" xr:uid="{974F27F4-6591-4854-8323-543638086727}"/>
    <hyperlink ref="B131" location="A1.23" display="A1.23" xr:uid="{0EB47D63-14D9-4201-8FE8-951928F7B6B7}"/>
    <hyperlink ref="B136" location="A1.24" display="A1.24" xr:uid="{E491186E-0492-4E9F-8DC9-1678300A05D0}"/>
    <hyperlink ref="B141" location="A1.25" display="A1.25" xr:uid="{13A576FD-9D56-49CA-A4C1-885088B1E44D}"/>
    <hyperlink ref="B147" location="A1.26" display="A1.26" xr:uid="{836ECAD7-C650-4230-8DD4-03775FE2CB15}"/>
    <hyperlink ref="B152" location="A1.27" display="A1.27" xr:uid="{8F2EB91C-634C-460B-8716-E48877813E5F}"/>
  </hyperlinks>
  <pageMargins left="0.23622047244094491" right="0.23622047244094491" top="0.74803149606299213" bottom="0.74803149606299213" header="0.31496062992125984" footer="0.31496062992125984"/>
  <pageSetup paperSize="9" scale="75" fitToHeight="0" orientation="landscape" r:id="rId1"/>
  <headerFooter>
    <oddFooter>&amp;L&amp;9&amp;A&amp;R&amp;9&amp;P of &amp;N | &amp;D |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12F61-CBD5-4CE5-BA07-DA00C3CDAD5E}">
  <sheetPr>
    <pageSetUpPr fitToPage="1"/>
  </sheetPr>
  <dimension ref="A1:G156"/>
  <sheetViews>
    <sheetView showGridLines="0" zoomScaleNormal="100" workbookViewId="0">
      <pane ySplit="5" topLeftCell="A6" activePane="bottomLeft" state="frozen"/>
      <selection pane="bottomLeft" activeCell="A6" sqref="A6"/>
    </sheetView>
  </sheetViews>
  <sheetFormatPr defaultColWidth="0" defaultRowHeight="15" zeroHeight="1"/>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6">
      <c r="B1" t="s">
        <v>273</v>
      </c>
    </row>
    <row r="2" spans="2:6"/>
    <row r="3" spans="2:6" ht="26.25">
      <c r="B3" s="97" t="str">
        <f>Governance!B2</f>
        <v>Practice Governance Standard</v>
      </c>
    </row>
    <row r="4" spans="2:6"/>
    <row r="5" spans="2:6" ht="25.5" customHeight="1">
      <c r="B5" s="118" t="s">
        <v>0</v>
      </c>
      <c r="C5" s="119" t="s">
        <v>7</v>
      </c>
      <c r="D5" s="119" t="s">
        <v>8</v>
      </c>
      <c r="E5" s="119" t="s">
        <v>276</v>
      </c>
      <c r="F5" s="120" t="s">
        <v>10</v>
      </c>
    </row>
    <row r="6" spans="2:6">
      <c r="B6" s="102" t="s">
        <v>13</v>
      </c>
      <c r="C6" s="104"/>
      <c r="D6" s="104"/>
      <c r="E6" s="104"/>
      <c r="F6" s="105"/>
    </row>
    <row r="7" spans="2:6">
      <c r="B7" s="103" t="s">
        <v>13</v>
      </c>
      <c r="C7" s="127"/>
      <c r="D7" s="127"/>
      <c r="E7" s="127"/>
      <c r="F7" s="128"/>
    </row>
    <row r="8" spans="2:6">
      <c r="B8" s="117">
        <v>1.01</v>
      </c>
      <c r="C8" s="109" t="s">
        <v>282</v>
      </c>
      <c r="D8" s="109"/>
      <c r="E8" s="130"/>
      <c r="F8" s="110"/>
    </row>
    <row r="9" spans="2:6">
      <c r="B9" s="106"/>
      <c r="C9" s="111" t="s">
        <v>283</v>
      </c>
      <c r="D9" s="111"/>
      <c r="E9" s="131"/>
      <c r="F9" s="112"/>
    </row>
    <row r="10" spans="2:6">
      <c r="B10" s="106"/>
      <c r="C10" s="111" t="s">
        <v>284</v>
      </c>
      <c r="D10" s="111"/>
      <c r="E10" s="131"/>
      <c r="F10" s="112"/>
    </row>
    <row r="11" spans="2:6">
      <c r="B11" s="106"/>
      <c r="C11" s="111" t="s">
        <v>285</v>
      </c>
      <c r="D11" s="111"/>
      <c r="E11" s="131"/>
      <c r="F11" s="112"/>
    </row>
    <row r="12" spans="2:6">
      <c r="B12" s="107"/>
      <c r="C12" s="113" t="s">
        <v>286</v>
      </c>
      <c r="D12" s="113"/>
      <c r="E12" s="132"/>
      <c r="F12" s="114"/>
    </row>
    <row r="13" spans="2:6">
      <c r="B13" s="108">
        <v>1.02</v>
      </c>
      <c r="C13" s="109" t="s">
        <v>282</v>
      </c>
      <c r="D13" s="109"/>
      <c r="E13" s="130"/>
      <c r="F13" s="110"/>
    </row>
    <row r="14" spans="2:6">
      <c r="B14" s="106"/>
      <c r="C14" s="111" t="s">
        <v>283</v>
      </c>
      <c r="D14" s="111"/>
      <c r="E14" s="131"/>
      <c r="F14" s="112"/>
    </row>
    <row r="15" spans="2:6">
      <c r="B15" s="106"/>
      <c r="C15" s="111" t="s">
        <v>284</v>
      </c>
      <c r="D15" s="111"/>
      <c r="E15" s="131"/>
      <c r="F15" s="112"/>
    </row>
    <row r="16" spans="2:6">
      <c r="B16" s="106"/>
      <c r="C16" s="111" t="s">
        <v>285</v>
      </c>
      <c r="D16" s="111"/>
      <c r="E16" s="131"/>
      <c r="F16" s="112"/>
    </row>
    <row r="17" spans="2:6">
      <c r="B17" s="107"/>
      <c r="C17" s="113" t="s">
        <v>286</v>
      </c>
      <c r="D17" s="113"/>
      <c r="E17" s="132"/>
      <c r="F17" s="114"/>
    </row>
    <row r="18" spans="2:6">
      <c r="B18" s="108">
        <v>1.03</v>
      </c>
      <c r="C18" s="109" t="s">
        <v>282</v>
      </c>
      <c r="D18" s="109"/>
      <c r="E18" s="130"/>
      <c r="F18" s="110"/>
    </row>
    <row r="19" spans="2:6">
      <c r="B19" s="106"/>
      <c r="C19" s="111" t="s">
        <v>283</v>
      </c>
      <c r="D19" s="111"/>
      <c r="E19" s="131"/>
      <c r="F19" s="112"/>
    </row>
    <row r="20" spans="2:6">
      <c r="B20" s="106"/>
      <c r="C20" s="111" t="s">
        <v>284</v>
      </c>
      <c r="D20" s="111"/>
      <c r="E20" s="131"/>
      <c r="F20" s="112"/>
    </row>
    <row r="21" spans="2:6">
      <c r="B21" s="106"/>
      <c r="C21" s="111" t="s">
        <v>285</v>
      </c>
      <c r="D21" s="111"/>
      <c r="E21" s="131"/>
      <c r="F21" s="112"/>
    </row>
    <row r="22" spans="2:6">
      <c r="B22" s="107"/>
      <c r="C22" s="113" t="s">
        <v>286</v>
      </c>
      <c r="D22" s="113"/>
      <c r="E22" s="132"/>
      <c r="F22" s="114"/>
    </row>
    <row r="23" spans="2:6">
      <c r="B23" s="103" t="s">
        <v>26</v>
      </c>
      <c r="C23" s="127"/>
      <c r="D23" s="127"/>
      <c r="E23" s="133"/>
      <c r="F23" s="128"/>
    </row>
    <row r="24" spans="2:6">
      <c r="B24" s="108">
        <v>1.04</v>
      </c>
      <c r="C24" s="109" t="s">
        <v>282</v>
      </c>
      <c r="D24" s="109"/>
      <c r="E24" s="130"/>
      <c r="F24" s="110"/>
    </row>
    <row r="25" spans="2:6">
      <c r="B25" s="106"/>
      <c r="C25" s="111" t="s">
        <v>283</v>
      </c>
      <c r="D25" s="111"/>
      <c r="E25" s="131"/>
      <c r="F25" s="112"/>
    </row>
    <row r="26" spans="2:6">
      <c r="B26" s="106"/>
      <c r="C26" s="111" t="s">
        <v>284</v>
      </c>
      <c r="D26" s="111"/>
      <c r="E26" s="131"/>
      <c r="F26" s="112"/>
    </row>
    <row r="27" spans="2:6">
      <c r="B27" s="106"/>
      <c r="C27" s="111" t="s">
        <v>285</v>
      </c>
      <c r="D27" s="111"/>
      <c r="E27" s="131"/>
      <c r="F27" s="112"/>
    </row>
    <row r="28" spans="2:6">
      <c r="B28" s="107"/>
      <c r="C28" s="113" t="s">
        <v>286</v>
      </c>
      <c r="D28" s="113"/>
      <c r="E28" s="132"/>
      <c r="F28" s="114"/>
    </row>
    <row r="29" spans="2:6">
      <c r="B29" s="108">
        <v>1.05</v>
      </c>
      <c r="C29" s="109" t="s">
        <v>282</v>
      </c>
      <c r="D29" s="109"/>
      <c r="E29" s="130"/>
      <c r="F29" s="110"/>
    </row>
    <row r="30" spans="2:6">
      <c r="B30" s="106"/>
      <c r="C30" s="111" t="s">
        <v>283</v>
      </c>
      <c r="D30" s="111"/>
      <c r="E30" s="131"/>
      <c r="F30" s="112"/>
    </row>
    <row r="31" spans="2:6">
      <c r="B31" s="106"/>
      <c r="C31" s="111" t="s">
        <v>284</v>
      </c>
      <c r="D31" s="111"/>
      <c r="E31" s="131"/>
      <c r="F31" s="112"/>
    </row>
    <row r="32" spans="2:6">
      <c r="B32" s="106"/>
      <c r="C32" s="111" t="s">
        <v>285</v>
      </c>
      <c r="D32" s="111"/>
      <c r="E32" s="131"/>
      <c r="F32" s="112"/>
    </row>
    <row r="33" spans="2:6">
      <c r="B33" s="107"/>
      <c r="C33" s="113" t="s">
        <v>286</v>
      </c>
      <c r="D33" s="113"/>
      <c r="E33" s="132"/>
      <c r="F33" s="114"/>
    </row>
    <row r="34" spans="2:6">
      <c r="B34" s="102" t="s">
        <v>24</v>
      </c>
      <c r="C34" s="115"/>
      <c r="D34" s="115"/>
      <c r="E34" s="136"/>
      <c r="F34" s="116"/>
    </row>
    <row r="35" spans="2:6">
      <c r="B35" s="103" t="s">
        <v>25</v>
      </c>
      <c r="C35" s="127"/>
      <c r="D35" s="127"/>
      <c r="E35" s="133"/>
      <c r="F35" s="128"/>
    </row>
    <row r="36" spans="2:6">
      <c r="B36" s="108">
        <v>1.06</v>
      </c>
      <c r="C36" s="109" t="s">
        <v>282</v>
      </c>
      <c r="D36" s="109"/>
      <c r="E36" s="130"/>
      <c r="F36" s="110"/>
    </row>
    <row r="37" spans="2:6">
      <c r="B37" s="106"/>
      <c r="C37" s="111" t="s">
        <v>283</v>
      </c>
      <c r="D37" s="111"/>
      <c r="E37" s="131"/>
      <c r="F37" s="112"/>
    </row>
    <row r="38" spans="2:6">
      <c r="B38" s="106"/>
      <c r="C38" s="111" t="s">
        <v>284</v>
      </c>
      <c r="D38" s="111"/>
      <c r="E38" s="131"/>
      <c r="F38" s="112"/>
    </row>
    <row r="39" spans="2:6">
      <c r="B39" s="106"/>
      <c r="C39" s="111" t="s">
        <v>285</v>
      </c>
      <c r="D39" s="111"/>
      <c r="E39" s="131"/>
      <c r="F39" s="112"/>
    </row>
    <row r="40" spans="2:6">
      <c r="B40" s="107"/>
      <c r="C40" s="113" t="s">
        <v>286</v>
      </c>
      <c r="D40" s="113"/>
      <c r="E40" s="132"/>
      <c r="F40" s="114"/>
    </row>
    <row r="41" spans="2:6">
      <c r="B41" s="103" t="s">
        <v>29</v>
      </c>
      <c r="C41" s="127"/>
      <c r="D41" s="127"/>
      <c r="E41" s="133"/>
      <c r="F41" s="128"/>
    </row>
    <row r="42" spans="2:6">
      <c r="B42" s="108">
        <v>1.07</v>
      </c>
      <c r="C42" s="109" t="s">
        <v>282</v>
      </c>
      <c r="D42" s="109"/>
      <c r="E42" s="130"/>
      <c r="F42" s="110"/>
    </row>
    <row r="43" spans="2:6">
      <c r="B43" s="106"/>
      <c r="C43" s="111" t="s">
        <v>283</v>
      </c>
      <c r="D43" s="111"/>
      <c r="E43" s="131"/>
      <c r="F43" s="112"/>
    </row>
    <row r="44" spans="2:6">
      <c r="B44" s="106"/>
      <c r="C44" s="111" t="s">
        <v>284</v>
      </c>
      <c r="D44" s="111"/>
      <c r="E44" s="131"/>
      <c r="F44" s="112"/>
    </row>
    <row r="45" spans="2:6">
      <c r="B45" s="106"/>
      <c r="C45" s="111" t="s">
        <v>285</v>
      </c>
      <c r="D45" s="111"/>
      <c r="E45" s="131"/>
      <c r="F45" s="112"/>
    </row>
    <row r="46" spans="2:6">
      <c r="B46" s="107"/>
      <c r="C46" s="113" t="s">
        <v>286</v>
      </c>
      <c r="D46" s="113"/>
      <c r="E46" s="132"/>
      <c r="F46" s="114"/>
    </row>
    <row r="47" spans="2:6">
      <c r="B47" s="108">
        <v>1.08</v>
      </c>
      <c r="C47" s="109" t="s">
        <v>282</v>
      </c>
      <c r="D47" s="109"/>
      <c r="E47" s="130"/>
      <c r="F47" s="110"/>
    </row>
    <row r="48" spans="2:6">
      <c r="B48" s="106"/>
      <c r="C48" s="111" t="s">
        <v>283</v>
      </c>
      <c r="D48" s="111"/>
      <c r="E48" s="131"/>
      <c r="F48" s="112"/>
    </row>
    <row r="49" spans="2:6">
      <c r="B49" s="106"/>
      <c r="C49" s="111" t="s">
        <v>284</v>
      </c>
      <c r="D49" s="111"/>
      <c r="E49" s="131"/>
      <c r="F49" s="112"/>
    </row>
    <row r="50" spans="2:6">
      <c r="B50" s="106"/>
      <c r="C50" s="111" t="s">
        <v>285</v>
      </c>
      <c r="D50" s="111"/>
      <c r="E50" s="131"/>
      <c r="F50" s="112"/>
    </row>
    <row r="51" spans="2:6">
      <c r="B51" s="107"/>
      <c r="C51" s="113" t="s">
        <v>286</v>
      </c>
      <c r="D51" s="113"/>
      <c r="E51" s="132"/>
      <c r="F51" s="114"/>
    </row>
    <row r="52" spans="2:6">
      <c r="B52" s="103" t="s">
        <v>34</v>
      </c>
      <c r="C52" s="127"/>
      <c r="D52" s="127"/>
      <c r="E52" s="133"/>
      <c r="F52" s="128"/>
    </row>
    <row r="53" spans="2:6">
      <c r="B53" s="108">
        <v>1.0900000000000001</v>
      </c>
      <c r="C53" s="109" t="s">
        <v>282</v>
      </c>
      <c r="D53" s="109"/>
      <c r="E53" s="130"/>
      <c r="F53" s="110"/>
    </row>
    <row r="54" spans="2:6">
      <c r="B54" s="106"/>
      <c r="C54" s="111" t="s">
        <v>283</v>
      </c>
      <c r="D54" s="111"/>
      <c r="E54" s="131"/>
      <c r="F54" s="112"/>
    </row>
    <row r="55" spans="2:6">
      <c r="B55" s="106"/>
      <c r="C55" s="111" t="s">
        <v>284</v>
      </c>
      <c r="D55" s="111"/>
      <c r="E55" s="131"/>
      <c r="F55" s="112"/>
    </row>
    <row r="56" spans="2:6">
      <c r="B56" s="106"/>
      <c r="C56" s="111" t="s">
        <v>285</v>
      </c>
      <c r="D56" s="111"/>
      <c r="E56" s="131"/>
      <c r="F56" s="112"/>
    </row>
    <row r="57" spans="2:6">
      <c r="B57" s="107"/>
      <c r="C57" s="113" t="s">
        <v>286</v>
      </c>
      <c r="D57" s="113"/>
      <c r="E57" s="132"/>
      <c r="F57" s="114"/>
    </row>
    <row r="58" spans="2:6">
      <c r="B58" s="103" t="s">
        <v>37</v>
      </c>
      <c r="C58" s="127"/>
      <c r="D58" s="127"/>
      <c r="E58" s="133"/>
      <c r="F58" s="128"/>
    </row>
    <row r="59" spans="2:6">
      <c r="B59" s="108">
        <v>1.1000000000000001</v>
      </c>
      <c r="C59" s="109" t="s">
        <v>282</v>
      </c>
      <c r="D59" s="109"/>
      <c r="E59" s="130"/>
      <c r="F59" s="110"/>
    </row>
    <row r="60" spans="2:6">
      <c r="B60" s="106"/>
      <c r="C60" s="111" t="s">
        <v>283</v>
      </c>
      <c r="D60" s="111"/>
      <c r="E60" s="131"/>
      <c r="F60" s="112"/>
    </row>
    <row r="61" spans="2:6">
      <c r="B61" s="106"/>
      <c r="C61" s="111" t="s">
        <v>284</v>
      </c>
      <c r="D61" s="111"/>
      <c r="E61" s="131"/>
      <c r="F61" s="112"/>
    </row>
    <row r="62" spans="2:6">
      <c r="B62" s="106"/>
      <c r="C62" s="111" t="s">
        <v>285</v>
      </c>
      <c r="D62" s="111"/>
      <c r="E62" s="131"/>
      <c r="F62" s="112"/>
    </row>
    <row r="63" spans="2:6">
      <c r="B63" s="107"/>
      <c r="C63" s="113" t="s">
        <v>286</v>
      </c>
      <c r="D63" s="113"/>
      <c r="E63" s="132"/>
      <c r="F63" s="114"/>
    </row>
    <row r="64" spans="2:6">
      <c r="B64" s="108">
        <v>1.1100000000000001</v>
      </c>
      <c r="C64" s="109" t="s">
        <v>282</v>
      </c>
      <c r="D64" s="109"/>
      <c r="E64" s="130"/>
      <c r="F64" s="110"/>
    </row>
    <row r="65" spans="2:6">
      <c r="B65" s="106"/>
      <c r="C65" s="111" t="s">
        <v>283</v>
      </c>
      <c r="D65" s="111"/>
      <c r="E65" s="131"/>
      <c r="F65" s="112"/>
    </row>
    <row r="66" spans="2:6">
      <c r="B66" s="106"/>
      <c r="C66" s="111" t="s">
        <v>284</v>
      </c>
      <c r="D66" s="111"/>
      <c r="E66" s="131"/>
      <c r="F66" s="112"/>
    </row>
    <row r="67" spans="2:6">
      <c r="B67" s="106"/>
      <c r="C67" s="111" t="s">
        <v>285</v>
      </c>
      <c r="D67" s="111"/>
      <c r="E67" s="131"/>
      <c r="F67" s="112"/>
    </row>
    <row r="68" spans="2:6">
      <c r="B68" s="107"/>
      <c r="C68" s="113" t="s">
        <v>286</v>
      </c>
      <c r="D68" s="113"/>
      <c r="E68" s="132"/>
      <c r="F68" s="114"/>
    </row>
    <row r="69" spans="2:6">
      <c r="B69" s="103" t="s">
        <v>42</v>
      </c>
      <c r="C69" s="127"/>
      <c r="D69" s="127"/>
      <c r="E69" s="133"/>
      <c r="F69" s="128"/>
    </row>
    <row r="70" spans="2:6">
      <c r="B70" s="108">
        <v>1.1200000000000001</v>
      </c>
      <c r="C70" s="109" t="s">
        <v>282</v>
      </c>
      <c r="D70" s="109"/>
      <c r="E70" s="130"/>
      <c r="F70" s="110"/>
    </row>
    <row r="71" spans="2:6">
      <c r="B71" s="106"/>
      <c r="C71" s="111" t="s">
        <v>283</v>
      </c>
      <c r="D71" s="111"/>
      <c r="E71" s="131"/>
      <c r="F71" s="112"/>
    </row>
    <row r="72" spans="2:6">
      <c r="B72" s="106"/>
      <c r="C72" s="111" t="s">
        <v>284</v>
      </c>
      <c r="D72" s="111"/>
      <c r="E72" s="131"/>
      <c r="F72" s="112"/>
    </row>
    <row r="73" spans="2:6">
      <c r="B73" s="106"/>
      <c r="C73" s="111" t="s">
        <v>285</v>
      </c>
      <c r="D73" s="111"/>
      <c r="E73" s="131"/>
      <c r="F73" s="112"/>
    </row>
    <row r="74" spans="2:6">
      <c r="B74" s="107"/>
      <c r="C74" s="113" t="s">
        <v>286</v>
      </c>
      <c r="D74" s="113"/>
      <c r="E74" s="132"/>
      <c r="F74" s="114"/>
    </row>
    <row r="75" spans="2:6">
      <c r="B75" s="108">
        <v>1.1299999999999999</v>
      </c>
      <c r="C75" s="109" t="s">
        <v>282</v>
      </c>
      <c r="D75" s="109"/>
      <c r="E75" s="130"/>
      <c r="F75" s="110"/>
    </row>
    <row r="76" spans="2:6">
      <c r="B76" s="106"/>
      <c r="C76" s="111" t="s">
        <v>283</v>
      </c>
      <c r="D76" s="111"/>
      <c r="E76" s="131"/>
      <c r="F76" s="112"/>
    </row>
    <row r="77" spans="2:6">
      <c r="B77" s="106"/>
      <c r="C77" s="111" t="s">
        <v>284</v>
      </c>
      <c r="D77" s="111"/>
      <c r="E77" s="131"/>
      <c r="F77" s="112"/>
    </row>
    <row r="78" spans="2:6">
      <c r="B78" s="106"/>
      <c r="C78" s="111" t="s">
        <v>285</v>
      </c>
      <c r="D78" s="111"/>
      <c r="E78" s="131"/>
      <c r="F78" s="112"/>
    </row>
    <row r="79" spans="2:6">
      <c r="B79" s="107"/>
      <c r="C79" s="113" t="s">
        <v>286</v>
      </c>
      <c r="D79" s="113"/>
      <c r="E79" s="132"/>
      <c r="F79" s="114"/>
    </row>
    <row r="80" spans="2:6">
      <c r="B80" s="103" t="s">
        <v>46</v>
      </c>
      <c r="C80" s="127"/>
      <c r="D80" s="127"/>
      <c r="E80" s="133"/>
      <c r="F80" s="128"/>
    </row>
    <row r="81" spans="2:6">
      <c r="B81" s="108">
        <v>1.1399999999999999</v>
      </c>
      <c r="C81" s="109" t="s">
        <v>282</v>
      </c>
      <c r="D81" s="109"/>
      <c r="E81" s="130"/>
      <c r="F81" s="110"/>
    </row>
    <row r="82" spans="2:6">
      <c r="B82" s="106"/>
      <c r="C82" s="111" t="s">
        <v>283</v>
      </c>
      <c r="D82" s="111"/>
      <c r="E82" s="131"/>
      <c r="F82" s="112"/>
    </row>
    <row r="83" spans="2:6">
      <c r="B83" s="106"/>
      <c r="C83" s="111" t="s">
        <v>284</v>
      </c>
      <c r="D83" s="111"/>
      <c r="E83" s="131"/>
      <c r="F83" s="112"/>
    </row>
    <row r="84" spans="2:6">
      <c r="B84" s="106"/>
      <c r="C84" s="111" t="s">
        <v>285</v>
      </c>
      <c r="D84" s="111"/>
      <c r="E84" s="131"/>
      <c r="F84" s="112"/>
    </row>
    <row r="85" spans="2:6">
      <c r="B85" s="107"/>
      <c r="C85" s="113" t="s">
        <v>286</v>
      </c>
      <c r="D85" s="113"/>
      <c r="E85" s="132"/>
      <c r="F85" s="114"/>
    </row>
    <row r="86" spans="2:6">
      <c r="B86" s="102" t="s">
        <v>49</v>
      </c>
      <c r="C86" s="115"/>
      <c r="D86" s="115"/>
      <c r="E86" s="136"/>
      <c r="F86" s="116"/>
    </row>
    <row r="87" spans="2:6">
      <c r="B87" s="103" t="s">
        <v>50</v>
      </c>
      <c r="C87" s="127"/>
      <c r="D87" s="127"/>
      <c r="E87" s="133"/>
      <c r="F87" s="128"/>
    </row>
    <row r="88" spans="2:6">
      <c r="B88" s="108">
        <v>1.1499999999999999</v>
      </c>
      <c r="C88" s="109" t="s">
        <v>282</v>
      </c>
      <c r="D88" s="109"/>
      <c r="E88" s="130"/>
      <c r="F88" s="110"/>
    </row>
    <row r="89" spans="2:6">
      <c r="B89" s="106"/>
      <c r="C89" s="111" t="s">
        <v>283</v>
      </c>
      <c r="D89" s="111"/>
      <c r="E89" s="131"/>
      <c r="F89" s="112"/>
    </row>
    <row r="90" spans="2:6">
      <c r="B90" s="106"/>
      <c r="C90" s="111" t="s">
        <v>284</v>
      </c>
      <c r="D90" s="111"/>
      <c r="E90" s="131"/>
      <c r="F90" s="112"/>
    </row>
    <row r="91" spans="2:6">
      <c r="B91" s="106"/>
      <c r="C91" s="111" t="s">
        <v>285</v>
      </c>
      <c r="D91" s="111"/>
      <c r="E91" s="131"/>
      <c r="F91" s="112"/>
    </row>
    <row r="92" spans="2:6">
      <c r="B92" s="107"/>
      <c r="C92" s="113" t="s">
        <v>286</v>
      </c>
      <c r="D92" s="113"/>
      <c r="E92" s="132"/>
      <c r="F92" s="114"/>
    </row>
    <row r="93" spans="2:6">
      <c r="B93" s="103" t="s">
        <v>54</v>
      </c>
      <c r="C93" s="127"/>
      <c r="D93" s="127"/>
      <c r="E93" s="133"/>
      <c r="F93" s="128"/>
    </row>
    <row r="94" spans="2:6">
      <c r="B94" s="108">
        <v>1.1599999999999999</v>
      </c>
      <c r="C94" s="109" t="s">
        <v>282</v>
      </c>
      <c r="D94" s="109"/>
      <c r="E94" s="130"/>
      <c r="F94" s="110"/>
    </row>
    <row r="95" spans="2:6">
      <c r="B95" s="106"/>
      <c r="C95" s="111" t="s">
        <v>283</v>
      </c>
      <c r="D95" s="111"/>
      <c r="E95" s="131"/>
      <c r="F95" s="112"/>
    </row>
    <row r="96" spans="2:6">
      <c r="B96" s="106"/>
      <c r="C96" s="111" t="s">
        <v>284</v>
      </c>
      <c r="D96" s="111"/>
      <c r="E96" s="131"/>
      <c r="F96" s="112"/>
    </row>
    <row r="97" spans="2:6">
      <c r="B97" s="106"/>
      <c r="C97" s="111" t="s">
        <v>285</v>
      </c>
      <c r="D97" s="111"/>
      <c r="E97" s="131"/>
      <c r="F97" s="112"/>
    </row>
    <row r="98" spans="2:6">
      <c r="B98" s="107"/>
      <c r="C98" s="113" t="s">
        <v>286</v>
      </c>
      <c r="D98" s="113"/>
      <c r="E98" s="132"/>
      <c r="F98" s="114"/>
    </row>
    <row r="99" spans="2:6">
      <c r="B99" s="108">
        <v>1.17</v>
      </c>
      <c r="C99" s="109" t="s">
        <v>282</v>
      </c>
      <c r="D99" s="109"/>
      <c r="E99" s="130"/>
      <c r="F99" s="110"/>
    </row>
    <row r="100" spans="2:6">
      <c r="B100" s="106"/>
      <c r="C100" s="111" t="s">
        <v>283</v>
      </c>
      <c r="D100" s="111"/>
      <c r="E100" s="131"/>
      <c r="F100" s="112"/>
    </row>
    <row r="101" spans="2:6">
      <c r="B101" s="106"/>
      <c r="C101" s="111" t="s">
        <v>284</v>
      </c>
      <c r="D101" s="111"/>
      <c r="E101" s="131"/>
      <c r="F101" s="112"/>
    </row>
    <row r="102" spans="2:6">
      <c r="B102" s="106"/>
      <c r="C102" s="111" t="s">
        <v>285</v>
      </c>
      <c r="D102" s="111"/>
      <c r="E102" s="131"/>
      <c r="F102" s="112"/>
    </row>
    <row r="103" spans="2:6">
      <c r="B103" s="107"/>
      <c r="C103" s="113" t="s">
        <v>286</v>
      </c>
      <c r="D103" s="113"/>
      <c r="E103" s="132"/>
      <c r="F103" s="114"/>
    </row>
    <row r="104" spans="2:6">
      <c r="B104" s="108">
        <v>1.18</v>
      </c>
      <c r="C104" s="109" t="s">
        <v>282</v>
      </c>
      <c r="D104" s="109"/>
      <c r="E104" s="130"/>
      <c r="F104" s="110"/>
    </row>
    <row r="105" spans="2:6">
      <c r="B105" s="106"/>
      <c r="C105" s="111" t="s">
        <v>283</v>
      </c>
      <c r="D105" s="111"/>
      <c r="E105" s="131"/>
      <c r="F105" s="112"/>
    </row>
    <row r="106" spans="2:6">
      <c r="B106" s="106"/>
      <c r="C106" s="111" t="s">
        <v>284</v>
      </c>
      <c r="D106" s="111"/>
      <c r="E106" s="131"/>
      <c r="F106" s="112"/>
    </row>
    <row r="107" spans="2:6">
      <c r="B107" s="106"/>
      <c r="C107" s="111" t="s">
        <v>285</v>
      </c>
      <c r="D107" s="111"/>
      <c r="E107" s="131"/>
      <c r="F107" s="112"/>
    </row>
    <row r="108" spans="2:6">
      <c r="B108" s="107"/>
      <c r="C108" s="113" t="s">
        <v>286</v>
      </c>
      <c r="D108" s="113"/>
      <c r="E108" s="132"/>
      <c r="F108" s="114"/>
    </row>
    <row r="109" spans="2:6">
      <c r="B109" s="102" t="s">
        <v>61</v>
      </c>
      <c r="C109" s="115"/>
      <c r="D109" s="115"/>
      <c r="E109" s="136"/>
      <c r="F109" s="116"/>
    </row>
    <row r="110" spans="2:6">
      <c r="B110" s="103" t="s">
        <v>62</v>
      </c>
      <c r="C110" s="127"/>
      <c r="D110" s="127"/>
      <c r="E110" s="133"/>
      <c r="F110" s="128"/>
    </row>
    <row r="111" spans="2:6">
      <c r="B111" s="108">
        <v>1.19</v>
      </c>
      <c r="C111" s="109" t="s">
        <v>282</v>
      </c>
      <c r="D111" s="109"/>
      <c r="E111" s="130"/>
      <c r="F111" s="110"/>
    </row>
    <row r="112" spans="2:6">
      <c r="B112" s="106"/>
      <c r="C112" s="111" t="s">
        <v>283</v>
      </c>
      <c r="D112" s="111"/>
      <c r="E112" s="131"/>
      <c r="F112" s="112"/>
    </row>
    <row r="113" spans="2:6">
      <c r="B113" s="106"/>
      <c r="C113" s="111" t="s">
        <v>284</v>
      </c>
      <c r="D113" s="111"/>
      <c r="E113" s="131"/>
      <c r="F113" s="112"/>
    </row>
    <row r="114" spans="2:6">
      <c r="B114" s="106"/>
      <c r="C114" s="111" t="s">
        <v>285</v>
      </c>
      <c r="D114" s="111"/>
      <c r="E114" s="131"/>
      <c r="F114" s="112"/>
    </row>
    <row r="115" spans="2:6">
      <c r="B115" s="107"/>
      <c r="C115" s="113" t="s">
        <v>286</v>
      </c>
      <c r="D115" s="113"/>
      <c r="E115" s="132"/>
      <c r="F115" s="114"/>
    </row>
    <row r="116" spans="2:6">
      <c r="B116" s="108">
        <v>1.2</v>
      </c>
      <c r="C116" s="109" t="s">
        <v>282</v>
      </c>
      <c r="D116" s="109"/>
      <c r="E116" s="130"/>
      <c r="F116" s="110"/>
    </row>
    <row r="117" spans="2:6">
      <c r="B117" s="106"/>
      <c r="C117" s="111" t="s">
        <v>283</v>
      </c>
      <c r="D117" s="111"/>
      <c r="E117" s="131"/>
      <c r="F117" s="112"/>
    </row>
    <row r="118" spans="2:6">
      <c r="B118" s="106"/>
      <c r="C118" s="111" t="s">
        <v>284</v>
      </c>
      <c r="D118" s="111"/>
      <c r="E118" s="131"/>
      <c r="F118" s="112"/>
    </row>
    <row r="119" spans="2:6">
      <c r="B119" s="106"/>
      <c r="C119" s="111" t="s">
        <v>285</v>
      </c>
      <c r="D119" s="111"/>
      <c r="E119" s="131"/>
      <c r="F119" s="112"/>
    </row>
    <row r="120" spans="2:6">
      <c r="B120" s="107"/>
      <c r="C120" s="113" t="s">
        <v>286</v>
      </c>
      <c r="D120" s="113"/>
      <c r="E120" s="132"/>
      <c r="F120" s="114"/>
    </row>
    <row r="121" spans="2:6">
      <c r="B121" s="108">
        <v>1.21</v>
      </c>
      <c r="C121" s="109" t="s">
        <v>282</v>
      </c>
      <c r="D121" s="109"/>
      <c r="E121" s="130"/>
      <c r="F121" s="110"/>
    </row>
    <row r="122" spans="2:6">
      <c r="B122" s="106"/>
      <c r="C122" s="111" t="s">
        <v>283</v>
      </c>
      <c r="D122" s="111"/>
      <c r="E122" s="131"/>
      <c r="F122" s="112"/>
    </row>
    <row r="123" spans="2:6">
      <c r="B123" s="106"/>
      <c r="C123" s="111" t="s">
        <v>284</v>
      </c>
      <c r="D123" s="111"/>
      <c r="E123" s="131"/>
      <c r="F123" s="112"/>
    </row>
    <row r="124" spans="2:6">
      <c r="B124" s="106"/>
      <c r="C124" s="111" t="s">
        <v>285</v>
      </c>
      <c r="D124" s="111"/>
      <c r="E124" s="131"/>
      <c r="F124" s="112"/>
    </row>
    <row r="125" spans="2:6">
      <c r="B125" s="107"/>
      <c r="C125" s="113" t="s">
        <v>286</v>
      </c>
      <c r="D125" s="113"/>
      <c r="E125" s="132"/>
      <c r="F125" s="114"/>
    </row>
    <row r="126" spans="2:6">
      <c r="B126" s="108">
        <v>1.22</v>
      </c>
      <c r="C126" s="109" t="s">
        <v>282</v>
      </c>
      <c r="D126" s="109"/>
      <c r="E126" s="130"/>
      <c r="F126" s="110"/>
    </row>
    <row r="127" spans="2:6">
      <c r="B127" s="106"/>
      <c r="C127" s="111" t="s">
        <v>283</v>
      </c>
      <c r="D127" s="111"/>
      <c r="E127" s="131"/>
      <c r="F127" s="112"/>
    </row>
    <row r="128" spans="2:6">
      <c r="B128" s="106"/>
      <c r="C128" s="111" t="s">
        <v>284</v>
      </c>
      <c r="D128" s="111"/>
      <c r="E128" s="131"/>
      <c r="F128" s="112"/>
    </row>
    <row r="129" spans="2:6">
      <c r="B129" s="106"/>
      <c r="C129" s="111" t="s">
        <v>285</v>
      </c>
      <c r="D129" s="111"/>
      <c r="E129" s="131"/>
      <c r="F129" s="112"/>
    </row>
    <row r="130" spans="2:6">
      <c r="B130" s="107"/>
      <c r="C130" s="113" t="s">
        <v>286</v>
      </c>
      <c r="D130" s="113"/>
      <c r="E130" s="132"/>
      <c r="F130" s="114"/>
    </row>
    <row r="131" spans="2:6">
      <c r="B131" s="108">
        <v>1.23</v>
      </c>
      <c r="C131" s="109" t="s">
        <v>282</v>
      </c>
      <c r="D131" s="109"/>
      <c r="E131" s="130"/>
      <c r="F131" s="110"/>
    </row>
    <row r="132" spans="2:6">
      <c r="B132" s="106"/>
      <c r="C132" s="111" t="s">
        <v>283</v>
      </c>
      <c r="D132" s="111"/>
      <c r="E132" s="131"/>
      <c r="F132" s="112"/>
    </row>
    <row r="133" spans="2:6">
      <c r="B133" s="106"/>
      <c r="C133" s="111" t="s">
        <v>284</v>
      </c>
      <c r="D133" s="111"/>
      <c r="E133" s="131"/>
      <c r="F133" s="112"/>
    </row>
    <row r="134" spans="2:6">
      <c r="B134" s="106"/>
      <c r="C134" s="111" t="s">
        <v>285</v>
      </c>
      <c r="D134" s="111"/>
      <c r="E134" s="131"/>
      <c r="F134" s="112"/>
    </row>
    <row r="135" spans="2:6">
      <c r="B135" s="107"/>
      <c r="C135" s="113" t="s">
        <v>286</v>
      </c>
      <c r="D135" s="113"/>
      <c r="E135" s="132"/>
      <c r="F135" s="114"/>
    </row>
    <row r="136" spans="2:6">
      <c r="B136" s="108">
        <v>1.24</v>
      </c>
      <c r="C136" s="109" t="s">
        <v>282</v>
      </c>
      <c r="D136" s="109"/>
      <c r="E136" s="130"/>
      <c r="F136" s="110"/>
    </row>
    <row r="137" spans="2:6">
      <c r="B137" s="106"/>
      <c r="C137" s="111" t="s">
        <v>283</v>
      </c>
      <c r="D137" s="111"/>
      <c r="E137" s="131"/>
      <c r="F137" s="112"/>
    </row>
    <row r="138" spans="2:6">
      <c r="B138" s="106"/>
      <c r="C138" s="111" t="s">
        <v>284</v>
      </c>
      <c r="D138" s="111"/>
      <c r="E138" s="131"/>
      <c r="F138" s="112"/>
    </row>
    <row r="139" spans="2:6">
      <c r="B139" s="106"/>
      <c r="C139" s="111" t="s">
        <v>285</v>
      </c>
      <c r="D139" s="111"/>
      <c r="E139" s="131"/>
      <c r="F139" s="112"/>
    </row>
    <row r="140" spans="2:6">
      <c r="B140" s="107"/>
      <c r="C140" s="113" t="s">
        <v>286</v>
      </c>
      <c r="D140" s="113"/>
      <c r="E140" s="132"/>
      <c r="F140" s="114"/>
    </row>
    <row r="141" spans="2:6">
      <c r="B141" s="108">
        <v>1.25</v>
      </c>
      <c r="C141" s="109" t="s">
        <v>282</v>
      </c>
      <c r="D141" s="109"/>
      <c r="E141" s="130"/>
      <c r="F141" s="110"/>
    </row>
    <row r="142" spans="2:6">
      <c r="B142" s="106"/>
      <c r="C142" s="111" t="s">
        <v>283</v>
      </c>
      <c r="D142" s="111"/>
      <c r="E142" s="131"/>
      <c r="F142" s="112"/>
    </row>
    <row r="143" spans="2:6">
      <c r="B143" s="106"/>
      <c r="C143" s="111" t="s">
        <v>284</v>
      </c>
      <c r="D143" s="111"/>
      <c r="E143" s="131"/>
      <c r="F143" s="112"/>
    </row>
    <row r="144" spans="2:6">
      <c r="B144" s="106"/>
      <c r="C144" s="111" t="s">
        <v>285</v>
      </c>
      <c r="D144" s="111"/>
      <c r="E144" s="131"/>
      <c r="F144" s="112"/>
    </row>
    <row r="145" spans="2:6">
      <c r="B145" s="107"/>
      <c r="C145" s="113" t="s">
        <v>286</v>
      </c>
      <c r="D145" s="113"/>
      <c r="E145" s="132"/>
      <c r="F145" s="114"/>
    </row>
    <row r="146" spans="2:6">
      <c r="B146" s="103" t="s">
        <v>77</v>
      </c>
      <c r="C146" s="127"/>
      <c r="D146" s="127"/>
      <c r="E146" s="133"/>
      <c r="F146" s="128"/>
    </row>
    <row r="147" spans="2:6">
      <c r="B147" s="108">
        <v>1.26</v>
      </c>
      <c r="C147" s="109" t="s">
        <v>282</v>
      </c>
      <c r="D147" s="109"/>
      <c r="E147" s="130"/>
      <c r="F147" s="110"/>
    </row>
    <row r="148" spans="2:6">
      <c r="B148" s="106"/>
      <c r="C148" s="111" t="s">
        <v>283</v>
      </c>
      <c r="D148" s="111"/>
      <c r="E148" s="131"/>
      <c r="F148" s="112"/>
    </row>
    <row r="149" spans="2:6">
      <c r="B149" s="106"/>
      <c r="C149" s="111" t="s">
        <v>284</v>
      </c>
      <c r="D149" s="111"/>
      <c r="E149" s="131"/>
      <c r="F149" s="112"/>
    </row>
    <row r="150" spans="2:6">
      <c r="B150" s="106"/>
      <c r="C150" s="111" t="s">
        <v>285</v>
      </c>
      <c r="D150" s="111"/>
      <c r="E150" s="131"/>
      <c r="F150" s="112"/>
    </row>
    <row r="151" spans="2:6">
      <c r="B151" s="107"/>
      <c r="C151" s="113" t="s">
        <v>286</v>
      </c>
      <c r="D151" s="113"/>
      <c r="E151" s="132"/>
      <c r="F151" s="114"/>
    </row>
    <row r="152" spans="2:6">
      <c r="B152" s="108">
        <v>1.27</v>
      </c>
      <c r="C152" s="109" t="s">
        <v>282</v>
      </c>
      <c r="D152" s="109"/>
      <c r="E152" s="130"/>
      <c r="F152" s="110"/>
    </row>
    <row r="153" spans="2:6">
      <c r="B153" s="106"/>
      <c r="C153" s="111" t="s">
        <v>283</v>
      </c>
      <c r="D153" s="111"/>
      <c r="E153" s="131"/>
      <c r="F153" s="112"/>
    </row>
    <row r="154" spans="2:6">
      <c r="B154" s="106"/>
      <c r="C154" s="111" t="s">
        <v>284</v>
      </c>
      <c r="D154" s="111"/>
      <c r="E154" s="131"/>
      <c r="F154" s="112"/>
    </row>
    <row r="155" spans="2:6">
      <c r="B155" s="106"/>
      <c r="C155" s="111" t="s">
        <v>285</v>
      </c>
      <c r="D155" s="111"/>
      <c r="E155" s="131"/>
      <c r="F155" s="112"/>
    </row>
    <row r="156" spans="2:6">
      <c r="B156" s="107"/>
      <c r="C156" s="113" t="s">
        <v>286</v>
      </c>
      <c r="D156" s="113"/>
      <c r="E156" s="132"/>
      <c r="F156" s="114"/>
    </row>
  </sheetData>
  <autoFilter ref="B5:F156" xr:uid="{D1712F61-CBD5-4CE5-BA07-DA00C3CDAD5E}"/>
  <dataValidations count="1">
    <dataValidation type="list" allowBlank="1" showInputMessage="1" showErrorMessage="1" sqref="F111:F145 F8:F22 F24:F33 F36:F40 F42:F51 F53:F57 F59:F68 F70:F79 F81:F85 F88:F92 F94:F108 F147:F156" xr:uid="{1D42F752-0D47-499D-963A-E503C3237527}">
      <formula1>"High, Medium, Low"</formula1>
    </dataValidation>
  </dataValidations>
  <hyperlinks>
    <hyperlink ref="B8" location="A1.01" display="A1.01" xr:uid="{4952C779-CE1A-4545-89DA-1345CC0C2C73}"/>
    <hyperlink ref="B13" location="A1.02" display="A1.02" xr:uid="{18A7EB3E-69A9-4D66-99E3-9971974BFCC0}"/>
    <hyperlink ref="B18" location="A1.03" display="A1.03" xr:uid="{47C9C024-FE4D-46A9-99C2-CF62A10223E3}"/>
    <hyperlink ref="B24" location="A1.04" display="A1.04" xr:uid="{9282CA7A-8C30-42AE-9090-0F8BDDFCE44B}"/>
    <hyperlink ref="B29" location="A1.05" display="A1.05" xr:uid="{149CC398-A0C4-465D-A8A1-4D17CBEA4E8D}"/>
    <hyperlink ref="B36" location="A1.06" display="A1.06" xr:uid="{DED45E66-35C0-406C-A4F8-4DFC2C89F1B2}"/>
    <hyperlink ref="B42" location="A1.07" display="A1.07" xr:uid="{5B9E9DE9-BDA1-4F2D-9BEA-217825A776CF}"/>
    <hyperlink ref="B47" location="A1.08" display="A1.08" xr:uid="{B69A57B1-8F6D-4ACC-8CBC-8E6806DA3CBE}"/>
    <hyperlink ref="B53" location="A1.09" display="A1.09" xr:uid="{7EB2CABB-1B30-4E7E-A0E2-975A94432595}"/>
    <hyperlink ref="B59" location="A1.10" display="A1.10" xr:uid="{1322710D-8E44-40CC-B43C-4089CC24D5C8}"/>
    <hyperlink ref="B64" location="A1.11" display="A1.11" xr:uid="{A43B271E-C3E3-47BE-B366-9C14F24B7475}"/>
    <hyperlink ref="B70" location="A1.12" display="A1.12" xr:uid="{F6910C87-E42E-4D48-A42C-3F088FB66974}"/>
    <hyperlink ref="B75" location="A1.13" display="A1.13" xr:uid="{490AE2D8-6952-46FE-A15E-2B57638A3389}"/>
    <hyperlink ref="B81" location="A1.14" display="A1.14" xr:uid="{8A4D2E90-C26E-4E3F-9332-E996FD4E0025}"/>
    <hyperlink ref="B88" location="A1.15" display="A1.15" xr:uid="{AF2F5C10-E914-46FD-95AE-AFB08D3FCD42}"/>
    <hyperlink ref="B94" location="A1.16" display="A1.16" xr:uid="{43D3279C-B132-49FF-9CC4-D43BAB7F8648}"/>
    <hyperlink ref="B99" location="A1.17" display="A1.17" xr:uid="{A0AA513C-770B-4CC3-98C2-FCB08A55C91A}"/>
    <hyperlink ref="B104" location="A1.18" display="A1.18" xr:uid="{3064E50A-1762-4C46-9E0D-528401ED7FFA}"/>
    <hyperlink ref="B111" location="A1.19" display="A1.19" xr:uid="{0874CF87-A9D7-4ED5-AA61-EFDEEA65562D}"/>
    <hyperlink ref="B116" location="A1.20" display="A1.20" xr:uid="{4682F1A1-A1BD-4867-989C-F5116B2B1D80}"/>
    <hyperlink ref="B121" location="A1.21" display="A1.21" xr:uid="{A9DBE233-2E1C-4809-B647-6F88CC49F526}"/>
    <hyperlink ref="B126" location="A1.22" display="A1.22" xr:uid="{4F8448B3-67C4-4071-B395-DED08EE0C740}"/>
    <hyperlink ref="B131" location="A1.23" display="A1.23" xr:uid="{65F1C556-F498-471F-B983-462FC9E19127}"/>
    <hyperlink ref="B136" location="A1.24" display="A1.24" xr:uid="{C3C378DB-8B7D-4D62-939D-C26BE00B6814}"/>
    <hyperlink ref="B141" location="A1.25" display="A1.25" xr:uid="{66EF802A-08D8-4068-AB64-4263380A6913}"/>
    <hyperlink ref="B147" location="A1.26" display="A1.26" xr:uid="{912DDD62-3BE6-4448-925B-014324D89021}"/>
    <hyperlink ref="B152" location="A1.27" display="A1.27" xr:uid="{17592B5C-A63B-4C7C-B69C-7649FC457A60}"/>
  </hyperlinks>
  <pageMargins left="0.23622047244094491" right="0.23622047244094491" top="0.74803149606299213" bottom="0.74803149606299213" header="0.31496062992125984" footer="0.31496062992125984"/>
  <pageSetup paperSize="9" fitToHeight="0" orientation="landscape" r:id="rId1"/>
  <headerFooter>
    <oddFooter>&amp;L&amp;9&amp;A&amp;R&amp;9&amp;P of &amp;N | &amp;D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BD39A-5100-4AF0-8323-62868D637FAE}">
  <sheetPr>
    <tabColor rgb="FF01B4CB"/>
  </sheetPr>
  <dimension ref="A1:L29"/>
  <sheetViews>
    <sheetView showGridLines="0" zoomScaleNormal="100" workbookViewId="0">
      <pane xSplit="2" ySplit="3" topLeftCell="D15" activePane="bottomRight" state="frozen"/>
      <selection pane="topRight" activeCell="C1" sqref="C1"/>
      <selection pane="bottomLeft" activeCell="A4" sqref="A4"/>
      <selection pane="bottomRight" activeCell="D22" sqref="D22"/>
    </sheetView>
  </sheetViews>
  <sheetFormatPr defaultColWidth="0" defaultRowHeight="15" zeroHeight="1" outlineLevelCol="1"/>
  <cols>
    <col min="1" max="1" width="6.7109375" customWidth="1"/>
    <col min="2" max="2" width="40.7109375" customWidth="1"/>
    <col min="3" max="3" width="40.7109375" hidden="1" customWidth="1"/>
    <col min="4" max="4" width="95.7109375" customWidth="1" collapsed="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6384" width="9.140625" hidden="1"/>
  </cols>
  <sheetData>
    <row r="1" spans="1:12">
      <c r="A1" s="12" t="s">
        <v>82</v>
      </c>
    </row>
    <row r="2" spans="1:12" ht="39.950000000000003" customHeight="1">
      <c r="B2" s="11" t="s">
        <v>83</v>
      </c>
    </row>
    <row r="3" spans="1:12" ht="30">
      <c r="A3" s="1" t="s">
        <v>0</v>
      </c>
      <c r="B3" s="1" t="s">
        <v>1</v>
      </c>
      <c r="C3" s="1" t="s">
        <v>2</v>
      </c>
      <c r="D3" s="1" t="s">
        <v>3</v>
      </c>
      <c r="E3" s="1" t="s">
        <v>4</v>
      </c>
      <c r="F3" s="1" t="s">
        <v>5</v>
      </c>
      <c r="G3" s="1" t="s">
        <v>6</v>
      </c>
      <c r="H3" s="1" t="s">
        <v>7</v>
      </c>
      <c r="I3" s="1" t="s">
        <v>8</v>
      </c>
      <c r="J3" s="1" t="s">
        <v>9</v>
      </c>
      <c r="K3" s="1" t="s">
        <v>10</v>
      </c>
      <c r="L3" s="1" t="s">
        <v>11</v>
      </c>
    </row>
    <row r="4" spans="1:12">
      <c r="A4" s="13" t="s">
        <v>84</v>
      </c>
      <c r="B4" s="14"/>
      <c r="C4" s="15"/>
      <c r="D4" s="14"/>
      <c r="E4" s="15"/>
      <c r="F4" s="15"/>
      <c r="G4" s="15"/>
      <c r="H4" s="15"/>
      <c r="I4" s="15"/>
      <c r="J4" s="15"/>
      <c r="K4" s="15"/>
      <c r="L4" s="15"/>
    </row>
    <row r="5" spans="1:12">
      <c r="A5" s="10" t="s">
        <v>92</v>
      </c>
      <c r="B5" s="7"/>
      <c r="C5" s="4"/>
      <c r="D5" s="7"/>
      <c r="E5" s="4"/>
      <c r="F5" s="4"/>
      <c r="G5" s="4"/>
      <c r="H5" s="4"/>
      <c r="I5" s="4"/>
      <c r="J5" s="4"/>
      <c r="K5" s="4"/>
      <c r="L5" s="4"/>
    </row>
    <row r="6" spans="1:12" ht="225">
      <c r="A6" s="8">
        <v>2.0099999999999998</v>
      </c>
      <c r="B6" s="5" t="s">
        <v>93</v>
      </c>
      <c r="C6" s="2"/>
      <c r="D6" s="92" t="s">
        <v>94</v>
      </c>
      <c r="E6" s="137" t="str">
        <f>"Evidence list for "&amp;TEXT(Table13[[#This Row],[No.]],"0.00")</f>
        <v>Evidence list for 2.01</v>
      </c>
      <c r="F6" s="5"/>
      <c r="G6" s="20" t="str">
        <f>IF(R2.01="Met",100%,IF(R2.01="Mostly met with some exceptions",80%,IF(R2.01="Partially met",50%,IF(R2.01="Substantially not met",20%,IF(R2.01="Not applicable","n/a","")))))</f>
        <v/>
      </c>
      <c r="H6" s="5"/>
      <c r="I6" s="5"/>
      <c r="J6" s="26"/>
      <c r="K6" s="5"/>
      <c r="L6" s="137" t="str">
        <f>"Task list for "&amp;TEXT(Table13[[#This Row],[No.]],"0.00")</f>
        <v>Task list for 2.01</v>
      </c>
    </row>
    <row r="7" spans="1:12" ht="375">
      <c r="A7" s="8">
        <v>2.02</v>
      </c>
      <c r="B7" s="5" t="s">
        <v>95</v>
      </c>
      <c r="C7" s="2"/>
      <c r="D7" s="92" t="s">
        <v>96</v>
      </c>
      <c r="E7" s="137" t="str">
        <f>"Evidence list for "&amp;TEXT(Table13[[#This Row],[No.]],"0.00")</f>
        <v>Evidence list for 2.02</v>
      </c>
      <c r="F7" s="5"/>
      <c r="G7" s="20" t="str">
        <f>IF(R2.02="Met",100%,IF(R2.02="Mostly met with some exceptions",80%,IF(R2.02="Partially met",50%,IF(R2.02="Substantially not met",20%,IF(R2.02="Not applicable","n/a","")))))</f>
        <v/>
      </c>
      <c r="H7" s="5"/>
      <c r="I7" s="5"/>
      <c r="J7" s="26"/>
      <c r="K7" s="5"/>
      <c r="L7" s="137" t="str">
        <f>"Task list for "&amp;TEXT(Table13[[#This Row],[No.]],"0.00")</f>
        <v>Task list for 2.02</v>
      </c>
    </row>
    <row r="8" spans="1:12" ht="225">
      <c r="A8" s="8">
        <v>2.0299999999999998</v>
      </c>
      <c r="B8" s="5" t="s">
        <v>97</v>
      </c>
      <c r="C8" s="2"/>
      <c r="D8" s="92" t="s">
        <v>98</v>
      </c>
      <c r="E8" s="137" t="str">
        <f>"Evidence list for "&amp;TEXT(Table13[[#This Row],[No.]],"0.00")</f>
        <v>Evidence list for 2.03</v>
      </c>
      <c r="F8" s="5"/>
      <c r="G8" s="20" t="str">
        <f>IF(R2.03="Met",100%,IF(R2.03="Mostly met with some exceptions",80%,IF(R2.03="Partially met",50%,IF(R2.03="Substantially not met",20%,IF(R2.03="Not applicable","n/a","")))))</f>
        <v/>
      </c>
      <c r="H8" s="5"/>
      <c r="I8" s="5"/>
      <c r="J8" s="26"/>
      <c r="K8" s="5"/>
      <c r="L8" s="137" t="str">
        <f>"Task list for "&amp;TEXT(Table13[[#This Row],[No.]],"0.00")</f>
        <v>Task list for 2.03</v>
      </c>
    </row>
    <row r="9" spans="1:12" ht="90">
      <c r="A9" s="8">
        <v>2.04</v>
      </c>
      <c r="B9" s="5" t="s">
        <v>99</v>
      </c>
      <c r="C9" s="2"/>
      <c r="D9" s="92" t="s">
        <v>100</v>
      </c>
      <c r="E9" s="137" t="str">
        <f>"Evidence list for "&amp;TEXT(Table13[[#This Row],[No.]],"0.00")</f>
        <v>Evidence list for 2.04</v>
      </c>
      <c r="F9" s="5"/>
      <c r="G9" s="20" t="str">
        <f>IF(R2.04="Met",100%,IF(R2.04="Mostly met with some exceptions",80%,IF(R2.04="Partially met",50%,IF(R2.04="Substantially not met",20%,IF(R2.04="Not applicable","n/a","")))))</f>
        <v/>
      </c>
      <c r="H9" s="5"/>
      <c r="I9" s="5"/>
      <c r="J9" s="26"/>
      <c r="K9" s="5"/>
      <c r="L9" s="137" t="str">
        <f>"Task list for "&amp;TEXT(Table13[[#This Row],[No.]],"0.00")</f>
        <v>Task list for 2.04</v>
      </c>
    </row>
    <row r="10" spans="1:12" ht="120">
      <c r="A10" s="8">
        <v>2.0499999999999998</v>
      </c>
      <c r="B10" s="5" t="s">
        <v>101</v>
      </c>
      <c r="C10" s="2"/>
      <c r="D10" s="92" t="s">
        <v>102</v>
      </c>
      <c r="E10" s="137" t="str">
        <f>"Evidence list for "&amp;TEXT(Table13[[#This Row],[No.]],"0.00")</f>
        <v>Evidence list for 2.05</v>
      </c>
      <c r="F10" s="5"/>
      <c r="G10" s="20" t="str">
        <f>IF(R2.05="Met",100%,IF(R2.05="Mostly met with some exceptions",80%,IF(R2.05="Partially met",50%,IF(R2.05="Substantially not met",20%,IF(R2.05="Not applicable","n/a","")))))</f>
        <v/>
      </c>
      <c r="H10" s="5"/>
      <c r="I10" s="5"/>
      <c r="J10" s="26"/>
      <c r="K10" s="5"/>
      <c r="L10" s="137" t="str">
        <f>"Task list for "&amp;TEXT(Table13[[#This Row],[No.]],"0.00")</f>
        <v>Task list for 2.05</v>
      </c>
    </row>
    <row r="11" spans="1:12" ht="90">
      <c r="A11" s="8">
        <v>2.06</v>
      </c>
      <c r="B11" s="5" t="s">
        <v>103</v>
      </c>
      <c r="C11" s="2"/>
      <c r="D11" s="92" t="s">
        <v>104</v>
      </c>
      <c r="E11" s="137" t="str">
        <f>"Evidence list for "&amp;TEXT(Table13[[#This Row],[No.]],"0.00")</f>
        <v>Evidence list for 2.06</v>
      </c>
      <c r="F11" s="5"/>
      <c r="G11" s="20" t="str">
        <f>IF(R2.06="Met",100%,IF(R2.06="Mostly met with some exceptions",80%,IF(R2.06="Partially met",50%,IF(R2.06="Substantially not met",20%,IF(R2.06="Not applicable","n/a","")))))</f>
        <v/>
      </c>
      <c r="H11" s="5"/>
      <c r="I11" s="5"/>
      <c r="J11" s="26"/>
      <c r="K11" s="5"/>
      <c r="L11" s="137" t="str">
        <f>"Task list for "&amp;TEXT(Table13[[#This Row],[No.]],"0.00")</f>
        <v>Task list for 2.06</v>
      </c>
    </row>
    <row r="12" spans="1:12">
      <c r="A12" s="10" t="s">
        <v>105</v>
      </c>
      <c r="B12" s="7"/>
      <c r="C12" s="4"/>
      <c r="D12" s="91"/>
      <c r="E12" s="4"/>
      <c r="F12" s="7"/>
      <c r="G12" s="21"/>
      <c r="H12" s="7"/>
      <c r="I12" s="7"/>
      <c r="J12" s="7"/>
      <c r="K12" s="7"/>
      <c r="L12" s="4"/>
    </row>
    <row r="13" spans="1:12" ht="120">
      <c r="A13" s="8">
        <v>2.0699999999999998</v>
      </c>
      <c r="B13" s="5" t="s">
        <v>106</v>
      </c>
      <c r="C13" s="2"/>
      <c r="D13" s="92" t="s">
        <v>107</v>
      </c>
      <c r="E13" s="137" t="str">
        <f>"Evidence list for "&amp;TEXT(Table13[[#This Row],[No.]],"0.00")</f>
        <v>Evidence list for 2.07</v>
      </c>
      <c r="F13" s="5"/>
      <c r="G13" s="20" t="str">
        <f>IF(R2.07="Met",100%,IF(R2.07="Mostly met with some exceptions",80%,IF(R2.07="Partially met",50%,IF(R2.07="Substantially not met",20%,IF(R2.07="Not applicable","n/a","")))))</f>
        <v/>
      </c>
      <c r="H13" s="5"/>
      <c r="I13" s="5"/>
      <c r="J13" s="26"/>
      <c r="K13" s="5"/>
      <c r="L13" s="137" t="str">
        <f>"Task list for "&amp;TEXT(Table13[[#This Row],[No.]],"0.00")</f>
        <v>Task list for 2.07</v>
      </c>
    </row>
    <row r="14" spans="1:12">
      <c r="A14" s="10" t="s">
        <v>254</v>
      </c>
      <c r="B14" s="7"/>
      <c r="C14" s="4"/>
      <c r="D14" s="91"/>
      <c r="E14" s="4"/>
      <c r="F14" s="7"/>
      <c r="G14" s="21"/>
      <c r="H14" s="7"/>
      <c r="I14" s="7"/>
      <c r="J14" s="7"/>
      <c r="K14" s="7"/>
      <c r="L14" s="4"/>
    </row>
    <row r="15" spans="1:12" ht="180">
      <c r="A15" s="8">
        <v>2.08</v>
      </c>
      <c r="B15" s="5" t="s">
        <v>108</v>
      </c>
      <c r="C15" s="2"/>
      <c r="D15" s="92" t="s">
        <v>109</v>
      </c>
      <c r="E15" s="137" t="str">
        <f>"Evidence list for "&amp;TEXT(Table13[[#This Row],[No.]],"0.00")</f>
        <v>Evidence list for 2.08</v>
      </c>
      <c r="F15" s="5"/>
      <c r="G15" s="20" t="str">
        <f>IF(R2.08="Met",100%,IF(R2.08="Mostly met with some exceptions",80%,IF(R2.08="Partially met",50%,IF(R2.08="Substantially not met",20%,IF(R2.08="Not applicable","n/a","")))))</f>
        <v/>
      </c>
      <c r="H15" s="5"/>
      <c r="I15" s="5"/>
      <c r="J15" s="26"/>
      <c r="K15" s="5"/>
      <c r="L15" s="137" t="str">
        <f>"Task list for "&amp;TEXT(Table13[[#This Row],[No.]],"0.00")</f>
        <v>Task list for 2.08</v>
      </c>
    </row>
    <row r="16" spans="1:12">
      <c r="A16" s="13" t="s">
        <v>85</v>
      </c>
      <c r="B16" s="14"/>
      <c r="C16" s="15"/>
      <c r="D16" s="93"/>
      <c r="E16" s="15"/>
      <c r="F16" s="14"/>
      <c r="G16" s="24"/>
      <c r="H16" s="14"/>
      <c r="I16" s="14"/>
      <c r="J16" s="14"/>
      <c r="K16" s="14"/>
      <c r="L16" s="15"/>
    </row>
    <row r="17" spans="1:12">
      <c r="A17" s="10" t="s">
        <v>110</v>
      </c>
      <c r="B17" s="7"/>
      <c r="C17" s="4"/>
      <c r="D17" s="91"/>
      <c r="E17" s="4"/>
      <c r="F17" s="7"/>
      <c r="G17" s="21"/>
      <c r="H17" s="7"/>
      <c r="I17" s="7"/>
      <c r="J17" s="7"/>
      <c r="K17" s="7"/>
      <c r="L17" s="4"/>
    </row>
    <row r="18" spans="1:12" ht="45">
      <c r="A18" s="8">
        <v>2.09</v>
      </c>
      <c r="B18" s="5" t="s">
        <v>111</v>
      </c>
      <c r="C18" s="2"/>
      <c r="D18" s="92" t="s">
        <v>112</v>
      </c>
      <c r="E18" s="137" t="str">
        <f>"Evidence list for "&amp;TEXT(Table13[[#This Row],[No.]],"0.00")</f>
        <v>Evidence list for 2.09</v>
      </c>
      <c r="F18" s="5"/>
      <c r="G18" s="20" t="str">
        <f>IF(R2.09="Met",100%,IF(R2.09="Mostly met with some exceptions",80%,IF(R2.09="Partially met",50%,IF(R2.09="Substantially not met",20%,IF(R2.09="Not applicable","n/a","")))))</f>
        <v/>
      </c>
      <c r="H18" s="5"/>
      <c r="I18" s="5"/>
      <c r="J18" s="26"/>
      <c r="K18" s="5"/>
      <c r="L18" s="137" t="str">
        <f>"Task list for "&amp;TEXT(Table13[[#This Row],[No.]],"0.00")</f>
        <v>Task list for 2.09</v>
      </c>
    </row>
    <row r="19" spans="1:12" ht="90">
      <c r="A19" s="8">
        <v>2.1</v>
      </c>
      <c r="B19" s="5" t="s">
        <v>113</v>
      </c>
      <c r="C19" s="2"/>
      <c r="D19" s="92" t="s">
        <v>114</v>
      </c>
      <c r="E19" s="137" t="str">
        <f>"Evidence list for "&amp;TEXT(Table13[[#This Row],[No.]],"0.00")</f>
        <v>Evidence list for 2.10</v>
      </c>
      <c r="F19" s="5"/>
      <c r="G19" s="20" t="str">
        <f>IF(R2.10="Met",100%,IF(R2.10="Mostly met with some exceptions",80%,IF(R2.10="Partially met",50%,IF(R2.10="Substantially not met",20%,IF(R2.10="Not applicable","n/a","")))))</f>
        <v/>
      </c>
      <c r="H19" s="5"/>
      <c r="I19" s="5"/>
      <c r="J19" s="26"/>
      <c r="K19" s="5"/>
      <c r="L19" s="137" t="str">
        <f>"Task list for "&amp;TEXT(Table13[[#This Row],[No.]],"0.00")</f>
        <v>Task list for 2.10</v>
      </c>
    </row>
    <row r="20" spans="1:12" ht="105">
      <c r="A20" s="8">
        <v>2.11</v>
      </c>
      <c r="B20" s="5" t="s">
        <v>115</v>
      </c>
      <c r="C20" s="2"/>
      <c r="D20" s="92" t="s">
        <v>116</v>
      </c>
      <c r="E20" s="137" t="str">
        <f>"Evidence list for "&amp;TEXT(Table13[[#This Row],[No.]],"0.00")</f>
        <v>Evidence list for 2.11</v>
      </c>
      <c r="F20" s="5"/>
      <c r="G20" s="20" t="str">
        <f>IF(R2.11="Met",100%,IF(R2.11="Mostly met with some exceptions",80%,IF(R2.11="Partially met",50%,IF(R2.11="Substantially not met",20%,IF(R2.11="Not applicable","n/a","")))))</f>
        <v/>
      </c>
      <c r="H20" s="5"/>
      <c r="I20" s="5"/>
      <c r="J20" s="26"/>
      <c r="K20" s="5"/>
      <c r="L20" s="137" t="str">
        <f>"Task list for "&amp;TEXT(Table13[[#This Row],[No.]],"0.00")</f>
        <v>Task list for 2.11</v>
      </c>
    </row>
    <row r="21" spans="1:12">
      <c r="A21" s="10" t="s">
        <v>118</v>
      </c>
      <c r="B21" s="7"/>
      <c r="C21" s="4"/>
      <c r="D21" s="91"/>
      <c r="E21" s="4"/>
      <c r="F21" s="7"/>
      <c r="G21" s="21"/>
      <c r="H21" s="7"/>
      <c r="I21" s="7"/>
      <c r="J21" s="7"/>
      <c r="K21" s="7"/>
      <c r="L21" s="4"/>
    </row>
    <row r="22" spans="1:12" ht="75">
      <c r="A22" s="8">
        <v>2.12</v>
      </c>
      <c r="B22" s="5" t="s">
        <v>119</v>
      </c>
      <c r="C22" s="2"/>
      <c r="D22" s="92" t="s">
        <v>120</v>
      </c>
      <c r="E22" s="137" t="str">
        <f>"Evidence list for "&amp;TEXT(Table13[[#This Row],[No.]],"0.00")</f>
        <v>Evidence list for 2.12</v>
      </c>
      <c r="F22" s="5"/>
      <c r="G22" s="20" t="str">
        <f>IF(R2.12="Met",100%,IF(R2.12="Mostly met with some exceptions",80%,IF(R2.12="Partially met",50%,IF(R2.12="Substantially not met",20%,IF(R2.12="Not applicable","n/a","")))))</f>
        <v/>
      </c>
      <c r="H22" s="5"/>
      <c r="I22" s="5"/>
      <c r="J22" s="26"/>
      <c r="K22" s="5"/>
      <c r="L22" s="137" t="str">
        <f>"Task list for "&amp;TEXT(Table13[[#This Row],[No.]],"0.00")</f>
        <v>Task list for 2.12</v>
      </c>
    </row>
    <row r="23" spans="1:12">
      <c r="A23" s="13" t="s">
        <v>117</v>
      </c>
      <c r="B23" s="14"/>
      <c r="C23" s="15"/>
      <c r="D23" s="93"/>
      <c r="E23" s="15"/>
      <c r="F23" s="14"/>
      <c r="G23" s="24"/>
      <c r="H23" s="14"/>
      <c r="I23" s="14"/>
      <c r="J23" s="14"/>
      <c r="K23" s="14"/>
      <c r="L23" s="15"/>
    </row>
    <row r="24" spans="1:12">
      <c r="A24" s="10" t="s">
        <v>121</v>
      </c>
      <c r="B24" s="7"/>
      <c r="C24" s="4"/>
      <c r="D24" s="91"/>
      <c r="E24" s="4"/>
      <c r="F24" s="7"/>
      <c r="G24" s="21"/>
      <c r="H24" s="7"/>
      <c r="I24" s="7"/>
      <c r="J24" s="7"/>
      <c r="K24" s="7"/>
      <c r="L24" s="4"/>
    </row>
    <row r="25" spans="1:12" ht="120">
      <c r="A25" s="8">
        <v>2.13</v>
      </c>
      <c r="B25" s="5" t="s">
        <v>122</v>
      </c>
      <c r="C25" s="2"/>
      <c r="D25" s="92" t="s">
        <v>123</v>
      </c>
      <c r="E25" s="137" t="str">
        <f>"Evidence list for "&amp;TEXT(Table13[[#This Row],[No.]],"0.00")</f>
        <v>Evidence list for 2.13</v>
      </c>
      <c r="F25" s="5"/>
      <c r="G25" s="20" t="str">
        <f>IF(R2.13="Met",100%,IF(R2.13="Mostly met with some exceptions",80%,IF(R2.13="Partially met",50%,IF(R2.13="Substantially not met",20%,IF(R2.13="Not applicable","n/a","")))))</f>
        <v/>
      </c>
      <c r="H25" s="5"/>
      <c r="I25" s="5"/>
      <c r="J25" s="26"/>
      <c r="K25" s="5"/>
      <c r="L25" s="137" t="str">
        <f>"Task list for "&amp;TEXT(Table13[[#This Row],[No.]],"0.00")</f>
        <v>Task list for 2.13</v>
      </c>
    </row>
    <row r="26" spans="1:12" ht="90">
      <c r="A26" s="8">
        <v>2.14</v>
      </c>
      <c r="B26" s="5" t="s">
        <v>124</v>
      </c>
      <c r="C26" s="2"/>
      <c r="D26" s="92" t="s">
        <v>125</v>
      </c>
      <c r="E26" s="137" t="str">
        <f>"Evidence list for "&amp;TEXT(Table13[[#This Row],[No.]],"0.00")</f>
        <v>Evidence list for 2.14</v>
      </c>
      <c r="F26" s="5"/>
      <c r="G26" s="20" t="str">
        <f>IF(R2.14="Met",100%,IF(R2.14="Mostly met with some exceptions",80%,IF(R2.14="Partially met",50%,IF(R2.14="Substantially not met",20%,IF(R2.14="Not applicable","n/a","")))))</f>
        <v/>
      </c>
      <c r="H26" s="5"/>
      <c r="I26" s="5"/>
      <c r="J26" s="26"/>
      <c r="K26" s="5"/>
      <c r="L26" s="137" t="str">
        <f>"Task list for "&amp;TEXT(Table13[[#This Row],[No.]],"0.00")</f>
        <v>Task list for 2.14</v>
      </c>
    </row>
    <row r="27" spans="1:12" ht="105">
      <c r="A27" s="8">
        <v>2.15</v>
      </c>
      <c r="B27" s="5" t="s">
        <v>126</v>
      </c>
      <c r="C27" s="2"/>
      <c r="D27" s="92" t="s">
        <v>127</v>
      </c>
      <c r="E27" s="137" t="str">
        <f>"Evidence list for "&amp;TEXT(Table13[[#This Row],[No.]],"0.00")</f>
        <v>Evidence list for 2.15</v>
      </c>
      <c r="F27" s="5"/>
      <c r="G27" s="20" t="str">
        <f>IF(R2.15="Met",100%,IF(R2.15="Mostly met with some exceptions",80%,IF(R2.15="Partially met",50%,IF(R2.15="Substantially not met",20%,IF(R2.15="Not applicable","n/a","")))))</f>
        <v/>
      </c>
      <c r="H27" s="5"/>
      <c r="I27" s="5"/>
      <c r="J27" s="26"/>
      <c r="K27" s="5"/>
      <c r="L27" s="137" t="str">
        <f>"Task list for "&amp;TEXT(Table13[[#This Row],[No.]],"0.00")</f>
        <v>Task list for 2.15</v>
      </c>
    </row>
    <row r="28" spans="1:12">
      <c r="A28" s="10" t="s">
        <v>128</v>
      </c>
      <c r="B28" s="7"/>
      <c r="C28" s="4"/>
      <c r="D28" s="91"/>
      <c r="E28" s="4"/>
      <c r="F28" s="7"/>
      <c r="G28" s="21"/>
      <c r="H28" s="7"/>
      <c r="I28" s="7"/>
      <c r="J28" s="7"/>
      <c r="K28" s="7"/>
      <c r="L28" s="4"/>
    </row>
    <row r="29" spans="1:12" ht="90">
      <c r="A29" s="8">
        <v>2.16</v>
      </c>
      <c r="B29" s="5" t="s">
        <v>129</v>
      </c>
      <c r="C29" s="2"/>
      <c r="D29" s="92" t="s">
        <v>130</v>
      </c>
      <c r="E29" s="137" t="str">
        <f>"Evidence list for "&amp;TEXT(Table13[[#This Row],[No.]],"0.00")</f>
        <v>Evidence list for 2.16</v>
      </c>
      <c r="F29" s="5"/>
      <c r="G29" s="20" t="str">
        <f>IF(R2.16="Met",100%,IF(R2.16="Mostly met with some exceptions",80%,IF(R2.16="Partially met",50%,IF(R2.16="Substantially not met",20%,IF(R2.16="Not applicable","n/a","")))))</f>
        <v/>
      </c>
      <c r="H29" s="5"/>
      <c r="I29" s="5"/>
      <c r="J29" s="26"/>
      <c r="K29" s="5"/>
      <c r="L29" s="137" t="str">
        <f>"Task list for "&amp;TEXT(Table13[[#This Row],[No.]],"0.00")</f>
        <v>Task list for 2.16</v>
      </c>
    </row>
  </sheetData>
  <dataConsolidate/>
  <dataValidations count="4">
    <dataValidation type="date" operator="greaterThanOrEqual" allowBlank="1" showInputMessage="1" showErrorMessage="1" sqref="J6:J11 J13 J15 J18:J20 J22 J25:J27 J29" xr:uid="{8FB83C38-5C0D-4A5B-97CB-B56D4D8A52B1}">
      <formula1>366</formula1>
    </dataValidation>
    <dataValidation type="list" allowBlank="1" showInputMessage="1" showErrorMessage="1" sqref="K6:K11 K13 K15 K18:K20 K22 K25:K27 K29" xr:uid="{D949C2B4-784D-422C-86B4-803393676DF0}">
      <formula1>"High, Medium, Low"</formula1>
    </dataValidation>
    <dataValidation type="list" allowBlank="1" showInputMessage="1" showErrorMessage="1" sqref="F6 F7 F29 F9 F10 F11 F13 F15 F18 F27 F20 F22 F25 F26" xr:uid="{43863E46-7035-49C1-9624-502A201E4B13}">
      <formula1>"Met, Mostly met with some exceptions, Partially met, Substantially not met"</formula1>
    </dataValidation>
    <dataValidation type="list" allowBlank="1" showInputMessage="1" showErrorMessage="1" sqref="F8 F19" xr:uid="{DD9E19BE-C67A-427B-9812-16192293FB5A}">
      <formula1>"Met, Mostly met with some exceptions, Partially met, Substantially not met, Not Applicable"</formula1>
    </dataValidation>
  </dataValidations>
  <hyperlinks>
    <hyperlink ref="L6" location="T2.01" display="T2.01" xr:uid="{B58A6B83-7ADB-4A92-BDD4-E90272FBF8AC}"/>
    <hyperlink ref="L7" location="T2.02" display="T2.02" xr:uid="{B5B83CFF-45B0-4AD7-B985-897C3E4273D5}"/>
    <hyperlink ref="L8" location="T2.03" display="T2.03" xr:uid="{AA5BD67A-3FE3-44A2-A041-EE66A2E96410}"/>
    <hyperlink ref="L9" location="T2.04" display="T2.04" xr:uid="{2B279153-8C24-4DB6-BFE3-E6AF5A5878C5}"/>
    <hyperlink ref="L10" location="T2.05" display="T2.05" xr:uid="{EBEBBDFB-0D51-44B0-A8B3-1FC33F9B811B}"/>
    <hyperlink ref="L11" location="T2.06" display="T2.06" xr:uid="{750EF468-B52E-4EF6-B48E-FAC464F03266}"/>
    <hyperlink ref="L13" location="T2.07" display="T2.07" xr:uid="{2AA2DEF2-3468-489E-B801-9F94606D626B}"/>
    <hyperlink ref="L15" location="T2.08" display="T2.08" xr:uid="{80281072-893D-4192-88DD-3C472A6F8113}"/>
    <hyperlink ref="L18" location="T2.09" display="T2.09" xr:uid="{6580E182-1755-4062-9740-2E7AD9BD2366}"/>
    <hyperlink ref="L19" location="T2.10" display="T2.10" xr:uid="{0493239D-7F82-4984-852E-A663622E98E4}"/>
    <hyperlink ref="L20" location="T2.11" display="T2.11" xr:uid="{E4D4D987-039C-47FD-ACD9-E798A7E8BEBB}"/>
    <hyperlink ref="L22" location="T2.12" display="T2.12" xr:uid="{BD9F9631-9B33-4A82-BEFC-8098C18FAD91}"/>
    <hyperlink ref="L25" location="T2.13" display="T2.13" xr:uid="{015BEC7E-5EFA-48B7-A7CF-EE6104B4EDED}"/>
    <hyperlink ref="L26" location="T2.14" display="T2.14" xr:uid="{590EA11A-BD5A-4385-9109-7B9962F58B13}"/>
    <hyperlink ref="L27" location="T2.15" display="T2.15" xr:uid="{6F48EAFC-8477-4718-98DA-3C4E715AE4BD}"/>
    <hyperlink ref="L29" location="T2.16" display="T2.16" xr:uid="{9048C83A-E231-4B4B-8EE6-641EEA69C98F}"/>
    <hyperlink ref="E6" location="E2.01" display="E2.01" xr:uid="{8F494F78-533B-4B64-8425-A293CE1D60A1}"/>
    <hyperlink ref="E7" location="E2.02" display="E2.02" xr:uid="{C1902E10-F376-4F0F-AF6E-8A319202C2BC}"/>
    <hyperlink ref="E8" location="E2.03" display="E2.03" xr:uid="{376E9DD2-6FBB-4E50-89CA-A23E59E46711}"/>
    <hyperlink ref="E9" location="E2.04" display="E2.04" xr:uid="{435C0173-2A36-4D20-BE02-DB97DAF60F9F}"/>
    <hyperlink ref="E10" location="E2.05" display="E2.05" xr:uid="{241B0BC2-2040-451D-ADF5-2DB4A2BD1729}"/>
    <hyperlink ref="E11" location="E2.06" display="E2.06" xr:uid="{502D49D1-BA70-4A91-BC8D-4E8C774EBBCC}"/>
    <hyperlink ref="E13" location="E2.07" display="E2.07" xr:uid="{B12E4BD0-62F1-473A-B3CC-8E28AAF54BFD}"/>
    <hyperlink ref="E15" location="E2.08" display="E2.08" xr:uid="{C578E067-1A9E-46C4-AF17-2BAD54C7B8A2}"/>
    <hyperlink ref="E18" location="E2.09" display="E2.09" xr:uid="{5F84B744-4DE4-446A-A8C3-0B52F309B27D}"/>
    <hyperlink ref="E19" location="E2.10" display="E2.10" xr:uid="{6339E11E-3BAF-4001-9386-1B3B54C8B010}"/>
    <hyperlink ref="E20" location="E2.11" display="E2.11" xr:uid="{9226F178-522C-4E15-90AF-EE1D03FCCB1F}"/>
    <hyperlink ref="E22" location="E2.12" display="E2.12" xr:uid="{E6B4CDDD-5C05-4C40-A590-79C6666FF51C}"/>
    <hyperlink ref="E25" location="E2.13" display="E2.13" xr:uid="{156CDC86-1A86-4F76-8FFF-F07661E32880}"/>
    <hyperlink ref="E26" location="E2.14" display="E2.14" xr:uid="{2DF5B61C-6673-4BF6-808F-B3A004388A3F}"/>
    <hyperlink ref="E27" location="E2.15" display="E2.15" xr:uid="{1F8C490D-0484-47AF-9F44-FD80CA3F1A76}"/>
    <hyperlink ref="E29" location="E2.16" display="E2.16" xr:uid="{4577B264-AE1B-4E5A-9B37-80C69DEEED20}"/>
  </hyperlinks>
  <pageMargins left="0.23622047244094491" right="0.23622047244094491" top="0.74803149606299213" bottom="0.74803149606299213" header="0.31496062992125984" footer="0.31496062992125984"/>
  <pageSetup paperSize="9" scale="80" pageOrder="overThenDown" orientation="landscape" r:id="rId1"/>
  <headerFooter>
    <oddFooter>&amp;L&amp;9&amp;A&amp;R&amp;9&amp;P of &amp;N | &amp;D | &amp;T</oddFooter>
  </headerFooter>
  <colBreaks count="1" manualBreakCount="1">
    <brk id="4" max="28" man="1"/>
  </col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877F4-1F40-41B4-8C4E-B84C65AE782B}">
  <sheetPr>
    <pageSetUpPr fitToPage="1"/>
  </sheetPr>
  <dimension ref="A1:E95"/>
  <sheetViews>
    <sheetView showGridLines="0" workbookViewId="0">
      <pane ySplit="5" topLeftCell="A6" activePane="bottomLeft" state="frozen"/>
      <selection pane="bottomLeft" activeCell="A6" sqref="A6"/>
    </sheetView>
  </sheetViews>
  <sheetFormatPr defaultColWidth="0" defaultRowHeight="15" zeroHeight="1"/>
  <cols>
    <col min="1" max="1" width="1.7109375" customWidth="1"/>
    <col min="2" max="2" width="6.7109375" customWidth="1"/>
    <col min="3" max="4" width="91.7109375" customWidth="1"/>
    <col min="5" max="5" width="1.7109375" customWidth="1"/>
    <col min="6" max="16384" width="9.140625" hidden="1"/>
  </cols>
  <sheetData>
    <row r="1" spans="2:4">
      <c r="B1" t="s">
        <v>272</v>
      </c>
    </row>
    <row r="2" spans="2:4"/>
    <row r="3" spans="2:4" ht="26.25">
      <c r="B3" s="97" t="str">
        <f>Partnering!B2</f>
        <v>Partnering with Consumers, Families and Carers Standard</v>
      </c>
    </row>
    <row r="4" spans="2:4"/>
    <row r="5" spans="2:4" ht="25.5" customHeight="1">
      <c r="B5" s="99" t="s">
        <v>0</v>
      </c>
      <c r="C5" s="100" t="s">
        <v>274</v>
      </c>
      <c r="D5" s="101" t="s">
        <v>275</v>
      </c>
    </row>
    <row r="6" spans="2:4">
      <c r="B6" s="126" t="s">
        <v>84</v>
      </c>
      <c r="C6" s="124"/>
      <c r="D6" s="125"/>
    </row>
    <row r="7" spans="2:4">
      <c r="B7" s="98" t="s">
        <v>92</v>
      </c>
      <c r="C7" s="127"/>
      <c r="D7" s="128"/>
    </row>
    <row r="8" spans="2:4">
      <c r="B8" s="129">
        <v>2.0099999999999998</v>
      </c>
      <c r="C8" s="109" t="s">
        <v>277</v>
      </c>
      <c r="D8" s="110"/>
    </row>
    <row r="9" spans="2:4">
      <c r="B9" s="106"/>
      <c r="C9" s="111" t="s">
        <v>278</v>
      </c>
      <c r="D9" s="112"/>
    </row>
    <row r="10" spans="2:4">
      <c r="B10" s="106"/>
      <c r="C10" s="111" t="s">
        <v>279</v>
      </c>
      <c r="D10" s="112"/>
    </row>
    <row r="11" spans="2:4">
      <c r="B11" s="106"/>
      <c r="C11" s="111" t="s">
        <v>280</v>
      </c>
      <c r="D11" s="112"/>
    </row>
    <row r="12" spans="2:4">
      <c r="B12" s="107"/>
      <c r="C12" s="113" t="s">
        <v>281</v>
      </c>
      <c r="D12" s="114"/>
    </row>
    <row r="13" spans="2:4">
      <c r="B13" s="129">
        <v>2.02</v>
      </c>
      <c r="C13" s="109" t="s">
        <v>277</v>
      </c>
      <c r="D13" s="110"/>
    </row>
    <row r="14" spans="2:4">
      <c r="B14" s="106"/>
      <c r="C14" s="111" t="s">
        <v>278</v>
      </c>
      <c r="D14" s="112"/>
    </row>
    <row r="15" spans="2:4">
      <c r="B15" s="106"/>
      <c r="C15" s="111" t="s">
        <v>279</v>
      </c>
      <c r="D15" s="112"/>
    </row>
    <row r="16" spans="2:4">
      <c r="B16" s="106"/>
      <c r="C16" s="111" t="s">
        <v>280</v>
      </c>
      <c r="D16" s="112"/>
    </row>
    <row r="17" spans="2:4">
      <c r="B17" s="107"/>
      <c r="C17" s="113" t="s">
        <v>281</v>
      </c>
      <c r="D17" s="114"/>
    </row>
    <row r="18" spans="2:4">
      <c r="B18" s="129">
        <v>2.0299999999999998</v>
      </c>
      <c r="C18" s="109" t="s">
        <v>277</v>
      </c>
      <c r="D18" s="110"/>
    </row>
    <row r="19" spans="2:4">
      <c r="B19" s="106"/>
      <c r="C19" s="111" t="s">
        <v>278</v>
      </c>
      <c r="D19" s="112"/>
    </row>
    <row r="20" spans="2:4">
      <c r="B20" s="106"/>
      <c r="C20" s="111" t="s">
        <v>279</v>
      </c>
      <c r="D20" s="112"/>
    </row>
    <row r="21" spans="2:4">
      <c r="B21" s="106"/>
      <c r="C21" s="111" t="s">
        <v>280</v>
      </c>
      <c r="D21" s="112"/>
    </row>
    <row r="22" spans="2:4">
      <c r="B22" s="107"/>
      <c r="C22" s="113" t="s">
        <v>281</v>
      </c>
      <c r="D22" s="114"/>
    </row>
    <row r="23" spans="2:4">
      <c r="B23" s="129">
        <v>2.04</v>
      </c>
      <c r="C23" s="109" t="s">
        <v>277</v>
      </c>
      <c r="D23" s="110"/>
    </row>
    <row r="24" spans="2:4">
      <c r="B24" s="106"/>
      <c r="C24" s="111" t="s">
        <v>278</v>
      </c>
      <c r="D24" s="112"/>
    </row>
    <row r="25" spans="2:4">
      <c r="B25" s="106"/>
      <c r="C25" s="111" t="s">
        <v>279</v>
      </c>
      <c r="D25" s="112"/>
    </row>
    <row r="26" spans="2:4">
      <c r="B26" s="106"/>
      <c r="C26" s="111" t="s">
        <v>280</v>
      </c>
      <c r="D26" s="112"/>
    </row>
    <row r="27" spans="2:4">
      <c r="B27" s="107"/>
      <c r="C27" s="113" t="s">
        <v>281</v>
      </c>
      <c r="D27" s="114"/>
    </row>
    <row r="28" spans="2:4">
      <c r="B28" s="129">
        <v>2.0499999999999998</v>
      </c>
      <c r="C28" s="109" t="s">
        <v>277</v>
      </c>
      <c r="D28" s="110"/>
    </row>
    <row r="29" spans="2:4">
      <c r="B29" s="106"/>
      <c r="C29" s="111" t="s">
        <v>278</v>
      </c>
      <c r="D29" s="112"/>
    </row>
    <row r="30" spans="2:4">
      <c r="B30" s="106"/>
      <c r="C30" s="111" t="s">
        <v>279</v>
      </c>
      <c r="D30" s="112"/>
    </row>
    <row r="31" spans="2:4">
      <c r="B31" s="106"/>
      <c r="C31" s="111" t="s">
        <v>280</v>
      </c>
      <c r="D31" s="112"/>
    </row>
    <row r="32" spans="2:4">
      <c r="B32" s="107"/>
      <c r="C32" s="113" t="s">
        <v>281</v>
      </c>
      <c r="D32" s="114"/>
    </row>
    <row r="33" spans="2:4">
      <c r="B33" s="129">
        <v>2.06</v>
      </c>
      <c r="C33" s="109" t="s">
        <v>277</v>
      </c>
      <c r="D33" s="110"/>
    </row>
    <row r="34" spans="2:4">
      <c r="B34" s="106"/>
      <c r="C34" s="111" t="s">
        <v>278</v>
      </c>
      <c r="D34" s="112"/>
    </row>
    <row r="35" spans="2:4">
      <c r="B35" s="106"/>
      <c r="C35" s="111" t="s">
        <v>279</v>
      </c>
      <c r="D35" s="112"/>
    </row>
    <row r="36" spans="2:4">
      <c r="B36" s="106"/>
      <c r="C36" s="111" t="s">
        <v>280</v>
      </c>
      <c r="D36" s="112"/>
    </row>
    <row r="37" spans="2:4">
      <c r="B37" s="107"/>
      <c r="C37" s="113" t="s">
        <v>281</v>
      </c>
      <c r="D37" s="114"/>
    </row>
    <row r="38" spans="2:4">
      <c r="B38" s="98" t="s">
        <v>105</v>
      </c>
      <c r="C38" s="127"/>
      <c r="D38" s="128"/>
    </row>
    <row r="39" spans="2:4">
      <c r="B39" s="129">
        <v>2.0699999999999998</v>
      </c>
      <c r="C39" s="109" t="s">
        <v>277</v>
      </c>
      <c r="D39" s="110"/>
    </row>
    <row r="40" spans="2:4">
      <c r="B40" s="106"/>
      <c r="C40" s="111" t="s">
        <v>278</v>
      </c>
      <c r="D40" s="112"/>
    </row>
    <row r="41" spans="2:4">
      <c r="B41" s="106"/>
      <c r="C41" s="111" t="s">
        <v>279</v>
      </c>
      <c r="D41" s="112"/>
    </row>
    <row r="42" spans="2:4">
      <c r="B42" s="106"/>
      <c r="C42" s="111" t="s">
        <v>280</v>
      </c>
      <c r="D42" s="112"/>
    </row>
    <row r="43" spans="2:4">
      <c r="B43" s="107"/>
      <c r="C43" s="113" t="s">
        <v>281</v>
      </c>
      <c r="D43" s="114"/>
    </row>
    <row r="44" spans="2:4">
      <c r="B44" s="98" t="s">
        <v>254</v>
      </c>
      <c r="C44" s="127"/>
      <c r="D44" s="128"/>
    </row>
    <row r="45" spans="2:4">
      <c r="B45" s="129">
        <v>2.08</v>
      </c>
      <c r="C45" s="109" t="s">
        <v>277</v>
      </c>
      <c r="D45" s="110"/>
    </row>
    <row r="46" spans="2:4">
      <c r="B46" s="106"/>
      <c r="C46" s="111" t="s">
        <v>278</v>
      </c>
      <c r="D46" s="112"/>
    </row>
    <row r="47" spans="2:4">
      <c r="B47" s="106"/>
      <c r="C47" s="111" t="s">
        <v>279</v>
      </c>
      <c r="D47" s="112"/>
    </row>
    <row r="48" spans="2:4">
      <c r="B48" s="106"/>
      <c r="C48" s="111" t="s">
        <v>280</v>
      </c>
      <c r="D48" s="112"/>
    </row>
    <row r="49" spans="2:4">
      <c r="B49" s="107"/>
      <c r="C49" s="113" t="s">
        <v>281</v>
      </c>
      <c r="D49" s="114"/>
    </row>
    <row r="50" spans="2:4">
      <c r="B50" s="126" t="s">
        <v>85</v>
      </c>
      <c r="C50" s="124"/>
      <c r="D50" s="125"/>
    </row>
    <row r="51" spans="2:4">
      <c r="B51" s="98" t="s">
        <v>110</v>
      </c>
      <c r="C51" s="127"/>
      <c r="D51" s="128"/>
    </row>
    <row r="52" spans="2:4">
      <c r="B52" s="129">
        <v>2.09</v>
      </c>
      <c r="C52" s="109" t="s">
        <v>277</v>
      </c>
      <c r="D52" s="110"/>
    </row>
    <row r="53" spans="2:4">
      <c r="B53" s="106"/>
      <c r="C53" s="111" t="s">
        <v>278</v>
      </c>
      <c r="D53" s="112"/>
    </row>
    <row r="54" spans="2:4">
      <c r="B54" s="106"/>
      <c r="C54" s="111" t="s">
        <v>279</v>
      </c>
      <c r="D54" s="112"/>
    </row>
    <row r="55" spans="2:4">
      <c r="B55" s="106"/>
      <c r="C55" s="111" t="s">
        <v>280</v>
      </c>
      <c r="D55" s="112"/>
    </row>
    <row r="56" spans="2:4">
      <c r="B56" s="107"/>
      <c r="C56" s="113" t="s">
        <v>281</v>
      </c>
      <c r="D56" s="114"/>
    </row>
    <row r="57" spans="2:4">
      <c r="B57" s="129" t="s">
        <v>248</v>
      </c>
      <c r="C57" s="109" t="s">
        <v>277</v>
      </c>
      <c r="D57" s="110"/>
    </row>
    <row r="58" spans="2:4">
      <c r="B58" s="106"/>
      <c r="C58" s="111" t="s">
        <v>278</v>
      </c>
      <c r="D58" s="112"/>
    </row>
    <row r="59" spans="2:4">
      <c r="B59" s="106"/>
      <c r="C59" s="111" t="s">
        <v>279</v>
      </c>
      <c r="D59" s="112"/>
    </row>
    <row r="60" spans="2:4">
      <c r="B60" s="106"/>
      <c r="C60" s="111" t="s">
        <v>280</v>
      </c>
      <c r="D60" s="112"/>
    </row>
    <row r="61" spans="2:4">
      <c r="B61" s="107"/>
      <c r="C61" s="113" t="s">
        <v>281</v>
      </c>
      <c r="D61" s="114"/>
    </row>
    <row r="62" spans="2:4">
      <c r="B62" s="129">
        <v>2.11</v>
      </c>
      <c r="C62" s="109" t="s">
        <v>277</v>
      </c>
      <c r="D62" s="110"/>
    </row>
    <row r="63" spans="2:4">
      <c r="B63" s="106"/>
      <c r="C63" s="111" t="s">
        <v>278</v>
      </c>
      <c r="D63" s="112"/>
    </row>
    <row r="64" spans="2:4">
      <c r="B64" s="106"/>
      <c r="C64" s="111" t="s">
        <v>279</v>
      </c>
      <c r="D64" s="112"/>
    </row>
    <row r="65" spans="2:4">
      <c r="B65" s="106"/>
      <c r="C65" s="111" t="s">
        <v>280</v>
      </c>
      <c r="D65" s="112"/>
    </row>
    <row r="66" spans="2:4">
      <c r="B66" s="107"/>
      <c r="C66" s="113" t="s">
        <v>281</v>
      </c>
      <c r="D66" s="114"/>
    </row>
    <row r="67" spans="2:4">
      <c r="B67" s="98" t="s">
        <v>118</v>
      </c>
      <c r="C67" s="127"/>
      <c r="D67" s="128"/>
    </row>
    <row r="68" spans="2:4">
      <c r="B68" s="129">
        <v>2.12</v>
      </c>
      <c r="C68" s="109" t="s">
        <v>277</v>
      </c>
      <c r="D68" s="110"/>
    </row>
    <row r="69" spans="2:4">
      <c r="B69" s="106"/>
      <c r="C69" s="111" t="s">
        <v>278</v>
      </c>
      <c r="D69" s="112"/>
    </row>
    <row r="70" spans="2:4">
      <c r="B70" s="106"/>
      <c r="C70" s="111" t="s">
        <v>279</v>
      </c>
      <c r="D70" s="112"/>
    </row>
    <row r="71" spans="2:4">
      <c r="B71" s="106"/>
      <c r="C71" s="111" t="s">
        <v>280</v>
      </c>
      <c r="D71" s="112"/>
    </row>
    <row r="72" spans="2:4">
      <c r="B72" s="107"/>
      <c r="C72" s="113" t="s">
        <v>281</v>
      </c>
      <c r="D72" s="114"/>
    </row>
    <row r="73" spans="2:4">
      <c r="B73" s="126" t="s">
        <v>117</v>
      </c>
      <c r="C73" s="124"/>
      <c r="D73" s="125"/>
    </row>
    <row r="74" spans="2:4">
      <c r="B74" s="98" t="s">
        <v>121</v>
      </c>
      <c r="C74" s="127"/>
      <c r="D74" s="128"/>
    </row>
    <row r="75" spans="2:4">
      <c r="B75" s="129">
        <v>2.13</v>
      </c>
      <c r="C75" s="109" t="s">
        <v>277</v>
      </c>
      <c r="D75" s="110"/>
    </row>
    <row r="76" spans="2:4">
      <c r="B76" s="106"/>
      <c r="C76" s="111" t="s">
        <v>278</v>
      </c>
      <c r="D76" s="112"/>
    </row>
    <row r="77" spans="2:4">
      <c r="B77" s="106"/>
      <c r="C77" s="111" t="s">
        <v>279</v>
      </c>
      <c r="D77" s="112"/>
    </row>
    <row r="78" spans="2:4">
      <c r="B78" s="106"/>
      <c r="C78" s="111" t="s">
        <v>280</v>
      </c>
      <c r="D78" s="112"/>
    </row>
    <row r="79" spans="2:4">
      <c r="B79" s="107"/>
      <c r="C79" s="113" t="s">
        <v>281</v>
      </c>
      <c r="D79" s="114"/>
    </row>
    <row r="80" spans="2:4">
      <c r="B80" s="129">
        <v>2.14</v>
      </c>
      <c r="C80" s="109" t="s">
        <v>277</v>
      </c>
      <c r="D80" s="110"/>
    </row>
    <row r="81" spans="2:4">
      <c r="B81" s="106"/>
      <c r="C81" s="111" t="s">
        <v>278</v>
      </c>
      <c r="D81" s="112"/>
    </row>
    <row r="82" spans="2:4">
      <c r="B82" s="106"/>
      <c r="C82" s="111" t="s">
        <v>279</v>
      </c>
      <c r="D82" s="112"/>
    </row>
    <row r="83" spans="2:4">
      <c r="B83" s="106"/>
      <c r="C83" s="111" t="s">
        <v>280</v>
      </c>
      <c r="D83" s="112"/>
    </row>
    <row r="84" spans="2:4">
      <c r="B84" s="107"/>
      <c r="C84" s="113" t="s">
        <v>281</v>
      </c>
      <c r="D84" s="114"/>
    </row>
    <row r="85" spans="2:4">
      <c r="B85" s="129">
        <v>2.15</v>
      </c>
      <c r="C85" s="109" t="s">
        <v>277</v>
      </c>
      <c r="D85" s="110"/>
    </row>
    <row r="86" spans="2:4">
      <c r="B86" s="106"/>
      <c r="C86" s="111" t="s">
        <v>278</v>
      </c>
      <c r="D86" s="112"/>
    </row>
    <row r="87" spans="2:4">
      <c r="B87" s="106"/>
      <c r="C87" s="111" t="s">
        <v>279</v>
      </c>
      <c r="D87" s="112"/>
    </row>
    <row r="88" spans="2:4">
      <c r="B88" s="106"/>
      <c r="C88" s="111" t="s">
        <v>280</v>
      </c>
      <c r="D88" s="112"/>
    </row>
    <row r="89" spans="2:4">
      <c r="B89" s="107"/>
      <c r="C89" s="113" t="s">
        <v>281</v>
      </c>
      <c r="D89" s="114"/>
    </row>
    <row r="90" spans="2:4">
      <c r="B90" s="98" t="s">
        <v>128</v>
      </c>
      <c r="C90" s="127"/>
      <c r="D90" s="128"/>
    </row>
    <row r="91" spans="2:4">
      <c r="B91" s="129">
        <v>2.16</v>
      </c>
      <c r="C91" s="109" t="s">
        <v>277</v>
      </c>
      <c r="D91" s="110"/>
    </row>
    <row r="92" spans="2:4">
      <c r="B92" s="106"/>
      <c r="C92" s="111" t="s">
        <v>278</v>
      </c>
      <c r="D92" s="112"/>
    </row>
    <row r="93" spans="2:4">
      <c r="B93" s="106"/>
      <c r="C93" s="111" t="s">
        <v>279</v>
      </c>
      <c r="D93" s="112"/>
    </row>
    <row r="94" spans="2:4">
      <c r="B94" s="106"/>
      <c r="C94" s="111" t="s">
        <v>280</v>
      </c>
      <c r="D94" s="112"/>
    </row>
    <row r="95" spans="2:4">
      <c r="B95" s="107"/>
      <c r="C95" s="113" t="s">
        <v>281</v>
      </c>
      <c r="D95" s="114"/>
    </row>
  </sheetData>
  <autoFilter ref="B5:D95" xr:uid="{82C877F4-1F40-41B4-8C4E-B84C65AE782B}"/>
  <hyperlinks>
    <hyperlink ref="B8" location="A2.01" display="A2.01" xr:uid="{B6AF8D29-6120-4D80-A19E-B3C70E024E43}"/>
    <hyperlink ref="B13" location="A2.02" display="A2.02" xr:uid="{8983EC7A-797B-49F0-9DEE-E878E6AC405F}"/>
    <hyperlink ref="B18" location="A2.03" display="A2.03" xr:uid="{461988EF-C614-43F3-91CA-B55CBD579760}"/>
    <hyperlink ref="B23" location="A2.04" display="A2.04" xr:uid="{AB8243F7-AE9D-4AF5-A3CF-E5D9E4DCD22E}"/>
    <hyperlink ref="B28" location="A2.05" display="A2.05" xr:uid="{755C825C-E757-4DB7-9232-02E772D70801}"/>
    <hyperlink ref="B33" location="A2.06" display="A2.06" xr:uid="{1B696A72-CDE3-4965-9CFB-AB35057C6BEC}"/>
    <hyperlink ref="B39" location="A2.07" display="A2.07" xr:uid="{1EECA65E-846D-4167-A1A7-8B3C354FACAA}"/>
    <hyperlink ref="B45" location="A2.08" display="A2.08" xr:uid="{A336C8CE-9FAB-4FC5-9AF9-8F631D403295}"/>
    <hyperlink ref="B52" location="A2.09" display="A2.09" xr:uid="{8FD846E7-BC59-4627-8A58-F7D84FDEB20A}"/>
    <hyperlink ref="B57" location="A2.10" display="2.10" xr:uid="{78AB3321-1D49-4C3B-9995-A0C11D1DE569}"/>
    <hyperlink ref="B62" location="A2.11" display="A2.11" xr:uid="{CEEF48D1-A6CA-4CE2-82A0-8A6D955B32CD}"/>
    <hyperlink ref="B68" location="A2.12" display="A2.12" xr:uid="{25F9681B-F029-4B10-B191-850A8578BA7C}"/>
    <hyperlink ref="B75" location="A2.13" display="A2.13" xr:uid="{24D64CBB-CEAF-4DB4-8DE3-C42657A23A88}"/>
    <hyperlink ref="B80" location="A2.14" display="A2.14" xr:uid="{FA6D5D1E-75BD-4F0B-BE3D-C6F1DEEFF6D9}"/>
    <hyperlink ref="B85" location="A2.15" display="A2.15" xr:uid="{EC5D599F-2209-49D6-9DFB-53D1EB41042F}"/>
    <hyperlink ref="B91" location="A2.16" display="A2.16" xr:uid="{A724DC67-3584-4269-872A-B4F0249792A0}"/>
  </hyperlinks>
  <pageMargins left="0.23622047244094491" right="0.23622047244094491" top="0.74803149606299213" bottom="0.74803149606299213" header="0.31496062992125984" footer="0.31496062992125984"/>
  <pageSetup paperSize="9" scale="75" fitToHeight="0" orientation="landscape" r:id="rId1"/>
  <headerFooter>
    <oddFooter>&amp;L&amp;9&amp;A&amp;R&amp;9&amp;P of &amp;N | &amp;D | &amp;T</oddFooter>
  </headerFooter>
  <ignoredErrors>
    <ignoredError sqref="B5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AF5A6-3997-4DA4-86F6-E051F7B274D1}">
  <dimension ref="A1:G95"/>
  <sheetViews>
    <sheetView showGridLines="0" workbookViewId="0">
      <pane ySplit="5" topLeftCell="A6" activePane="bottomLeft" state="frozen"/>
      <selection pane="bottomLeft" activeCell="A6" sqref="A6"/>
    </sheetView>
  </sheetViews>
  <sheetFormatPr defaultColWidth="0" defaultRowHeight="15" zeroHeight="1"/>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6">
      <c r="B1" t="s">
        <v>273</v>
      </c>
    </row>
    <row r="2" spans="2:6"/>
    <row r="3" spans="2:6" ht="26.25">
      <c r="B3" s="97" t="str">
        <f>Partnering!B2</f>
        <v>Partnering with Consumers, Families and Carers Standard</v>
      </c>
    </row>
    <row r="4" spans="2:6"/>
    <row r="5" spans="2:6" ht="25.5" customHeight="1">
      <c r="B5" s="118" t="s">
        <v>0</v>
      </c>
      <c r="C5" s="119" t="s">
        <v>7</v>
      </c>
      <c r="D5" s="119" t="s">
        <v>8</v>
      </c>
      <c r="E5" s="119" t="s">
        <v>276</v>
      </c>
      <c r="F5" s="120" t="s">
        <v>10</v>
      </c>
    </row>
    <row r="6" spans="2:6">
      <c r="B6" s="126" t="s">
        <v>84</v>
      </c>
      <c r="C6" s="124"/>
      <c r="D6" s="124"/>
      <c r="E6" s="124"/>
      <c r="F6" s="125"/>
    </row>
    <row r="7" spans="2:6">
      <c r="B7" s="98" t="s">
        <v>92</v>
      </c>
      <c r="C7" s="127"/>
      <c r="D7" s="127"/>
      <c r="E7" s="127"/>
      <c r="F7" s="128"/>
    </row>
    <row r="8" spans="2:6">
      <c r="B8" s="129">
        <v>2.0099999999999998</v>
      </c>
      <c r="C8" s="109" t="s">
        <v>282</v>
      </c>
      <c r="D8" s="109"/>
      <c r="E8" s="130"/>
      <c r="F8" s="110"/>
    </row>
    <row r="9" spans="2:6">
      <c r="B9" s="106"/>
      <c r="C9" s="111" t="s">
        <v>283</v>
      </c>
      <c r="D9" s="111"/>
      <c r="E9" s="131"/>
      <c r="F9" s="112"/>
    </row>
    <row r="10" spans="2:6">
      <c r="B10" s="106"/>
      <c r="C10" s="111" t="s">
        <v>284</v>
      </c>
      <c r="D10" s="111"/>
      <c r="E10" s="131"/>
      <c r="F10" s="112"/>
    </row>
    <row r="11" spans="2:6">
      <c r="B11" s="106"/>
      <c r="C11" s="111" t="s">
        <v>285</v>
      </c>
      <c r="D11" s="111"/>
      <c r="E11" s="131"/>
      <c r="F11" s="112"/>
    </row>
    <row r="12" spans="2:6">
      <c r="B12" s="107"/>
      <c r="C12" s="113" t="s">
        <v>286</v>
      </c>
      <c r="D12" s="113"/>
      <c r="E12" s="132"/>
      <c r="F12" s="114"/>
    </row>
    <row r="13" spans="2:6">
      <c r="B13" s="129">
        <v>2.02</v>
      </c>
      <c r="C13" s="109" t="s">
        <v>282</v>
      </c>
      <c r="D13" s="109"/>
      <c r="E13" s="130"/>
      <c r="F13" s="110"/>
    </row>
    <row r="14" spans="2:6">
      <c r="B14" s="106"/>
      <c r="C14" s="111" t="s">
        <v>283</v>
      </c>
      <c r="D14" s="111"/>
      <c r="E14" s="131"/>
      <c r="F14" s="112"/>
    </row>
    <row r="15" spans="2:6">
      <c r="B15" s="106"/>
      <c r="C15" s="111" t="s">
        <v>284</v>
      </c>
      <c r="D15" s="111"/>
      <c r="E15" s="131"/>
      <c r="F15" s="112"/>
    </row>
    <row r="16" spans="2:6">
      <c r="B16" s="106"/>
      <c r="C16" s="111" t="s">
        <v>285</v>
      </c>
      <c r="D16" s="111"/>
      <c r="E16" s="131"/>
      <c r="F16" s="112"/>
    </row>
    <row r="17" spans="2:6">
      <c r="B17" s="107"/>
      <c r="C17" s="113" t="s">
        <v>286</v>
      </c>
      <c r="D17" s="113"/>
      <c r="E17" s="132"/>
      <c r="F17" s="114"/>
    </row>
    <row r="18" spans="2:6">
      <c r="B18" s="129">
        <v>2.0299999999999998</v>
      </c>
      <c r="C18" s="109" t="s">
        <v>282</v>
      </c>
      <c r="D18" s="109"/>
      <c r="E18" s="130"/>
      <c r="F18" s="110"/>
    </row>
    <row r="19" spans="2:6">
      <c r="B19" s="106"/>
      <c r="C19" s="111" t="s">
        <v>283</v>
      </c>
      <c r="D19" s="111"/>
      <c r="E19" s="131"/>
      <c r="F19" s="112"/>
    </row>
    <row r="20" spans="2:6">
      <c r="B20" s="106"/>
      <c r="C20" s="111" t="s">
        <v>284</v>
      </c>
      <c r="D20" s="111"/>
      <c r="E20" s="131"/>
      <c r="F20" s="112"/>
    </row>
    <row r="21" spans="2:6">
      <c r="B21" s="106"/>
      <c r="C21" s="111" t="s">
        <v>285</v>
      </c>
      <c r="D21" s="111"/>
      <c r="E21" s="131"/>
      <c r="F21" s="112"/>
    </row>
    <row r="22" spans="2:6">
      <c r="B22" s="107"/>
      <c r="C22" s="113" t="s">
        <v>286</v>
      </c>
      <c r="D22" s="113"/>
      <c r="E22" s="132"/>
      <c r="F22" s="114"/>
    </row>
    <row r="23" spans="2:6">
      <c r="B23" s="129">
        <v>2.04</v>
      </c>
      <c r="C23" s="109" t="s">
        <v>282</v>
      </c>
      <c r="D23" s="109"/>
      <c r="E23" s="130"/>
      <c r="F23" s="110"/>
    </row>
    <row r="24" spans="2:6">
      <c r="B24" s="106"/>
      <c r="C24" s="111" t="s">
        <v>283</v>
      </c>
      <c r="D24" s="111"/>
      <c r="E24" s="131"/>
      <c r="F24" s="112"/>
    </row>
    <row r="25" spans="2:6">
      <c r="B25" s="106"/>
      <c r="C25" s="111" t="s">
        <v>284</v>
      </c>
      <c r="D25" s="111"/>
      <c r="E25" s="131"/>
      <c r="F25" s="112"/>
    </row>
    <row r="26" spans="2:6">
      <c r="B26" s="106"/>
      <c r="C26" s="111" t="s">
        <v>285</v>
      </c>
      <c r="D26" s="111"/>
      <c r="E26" s="131"/>
      <c r="F26" s="112"/>
    </row>
    <row r="27" spans="2:6">
      <c r="B27" s="107"/>
      <c r="C27" s="113" t="s">
        <v>286</v>
      </c>
      <c r="D27" s="113"/>
      <c r="E27" s="132"/>
      <c r="F27" s="114"/>
    </row>
    <row r="28" spans="2:6">
      <c r="B28" s="129">
        <v>2.0499999999999998</v>
      </c>
      <c r="C28" s="109" t="s">
        <v>282</v>
      </c>
      <c r="D28" s="109"/>
      <c r="E28" s="130"/>
      <c r="F28" s="110"/>
    </row>
    <row r="29" spans="2:6">
      <c r="B29" s="106"/>
      <c r="C29" s="111" t="s">
        <v>283</v>
      </c>
      <c r="D29" s="111"/>
      <c r="E29" s="131"/>
      <c r="F29" s="112"/>
    </row>
    <row r="30" spans="2:6">
      <c r="B30" s="106"/>
      <c r="C30" s="111" t="s">
        <v>284</v>
      </c>
      <c r="D30" s="111"/>
      <c r="E30" s="131"/>
      <c r="F30" s="112"/>
    </row>
    <row r="31" spans="2:6">
      <c r="B31" s="106"/>
      <c r="C31" s="111" t="s">
        <v>285</v>
      </c>
      <c r="D31" s="111"/>
      <c r="E31" s="131"/>
      <c r="F31" s="112"/>
    </row>
    <row r="32" spans="2:6">
      <c r="B32" s="107"/>
      <c r="C32" s="113" t="s">
        <v>286</v>
      </c>
      <c r="D32" s="113"/>
      <c r="E32" s="132"/>
      <c r="F32" s="114"/>
    </row>
    <row r="33" spans="2:6">
      <c r="B33" s="129">
        <v>2.06</v>
      </c>
      <c r="C33" s="109" t="s">
        <v>282</v>
      </c>
      <c r="D33" s="109"/>
      <c r="E33" s="130"/>
      <c r="F33" s="110"/>
    </row>
    <row r="34" spans="2:6">
      <c r="B34" s="106"/>
      <c r="C34" s="111" t="s">
        <v>283</v>
      </c>
      <c r="D34" s="111"/>
      <c r="E34" s="131"/>
      <c r="F34" s="112"/>
    </row>
    <row r="35" spans="2:6">
      <c r="B35" s="106"/>
      <c r="C35" s="111" t="s">
        <v>284</v>
      </c>
      <c r="D35" s="111"/>
      <c r="E35" s="131"/>
      <c r="F35" s="112"/>
    </row>
    <row r="36" spans="2:6">
      <c r="B36" s="106"/>
      <c r="C36" s="111" t="s">
        <v>285</v>
      </c>
      <c r="D36" s="111"/>
      <c r="E36" s="131"/>
      <c r="F36" s="112"/>
    </row>
    <row r="37" spans="2:6">
      <c r="B37" s="107"/>
      <c r="C37" s="113" t="s">
        <v>286</v>
      </c>
      <c r="D37" s="113"/>
      <c r="E37" s="132"/>
      <c r="F37" s="114"/>
    </row>
    <row r="38" spans="2:6">
      <c r="B38" s="98" t="s">
        <v>105</v>
      </c>
      <c r="C38" s="127"/>
      <c r="D38" s="127"/>
      <c r="E38" s="133"/>
      <c r="F38" s="128"/>
    </row>
    <row r="39" spans="2:6">
      <c r="B39" s="129">
        <v>2.0699999999999998</v>
      </c>
      <c r="C39" s="109" t="s">
        <v>282</v>
      </c>
      <c r="D39" s="109"/>
      <c r="E39" s="130"/>
      <c r="F39" s="110"/>
    </row>
    <row r="40" spans="2:6">
      <c r="B40" s="106"/>
      <c r="C40" s="111" t="s">
        <v>283</v>
      </c>
      <c r="D40" s="111"/>
      <c r="E40" s="131"/>
      <c r="F40" s="112"/>
    </row>
    <row r="41" spans="2:6">
      <c r="B41" s="106"/>
      <c r="C41" s="111" t="s">
        <v>284</v>
      </c>
      <c r="D41" s="111"/>
      <c r="E41" s="131"/>
      <c r="F41" s="112"/>
    </row>
    <row r="42" spans="2:6">
      <c r="B42" s="106"/>
      <c r="C42" s="111" t="s">
        <v>285</v>
      </c>
      <c r="D42" s="111"/>
      <c r="E42" s="131"/>
      <c r="F42" s="112"/>
    </row>
    <row r="43" spans="2:6">
      <c r="B43" s="107"/>
      <c r="C43" s="113" t="s">
        <v>286</v>
      </c>
      <c r="D43" s="113"/>
      <c r="E43" s="132"/>
      <c r="F43" s="114"/>
    </row>
    <row r="44" spans="2:6">
      <c r="B44" s="98" t="s">
        <v>254</v>
      </c>
      <c r="C44" s="127"/>
      <c r="D44" s="127"/>
      <c r="E44" s="133"/>
      <c r="F44" s="128"/>
    </row>
    <row r="45" spans="2:6">
      <c r="B45" s="129">
        <v>2.08</v>
      </c>
      <c r="C45" s="109" t="s">
        <v>282</v>
      </c>
      <c r="D45" s="109"/>
      <c r="E45" s="130"/>
      <c r="F45" s="110"/>
    </row>
    <row r="46" spans="2:6">
      <c r="B46" s="106"/>
      <c r="C46" s="111" t="s">
        <v>283</v>
      </c>
      <c r="D46" s="111"/>
      <c r="E46" s="131"/>
      <c r="F46" s="112"/>
    </row>
    <row r="47" spans="2:6">
      <c r="B47" s="106"/>
      <c r="C47" s="111" t="s">
        <v>284</v>
      </c>
      <c r="D47" s="111"/>
      <c r="E47" s="131"/>
      <c r="F47" s="112"/>
    </row>
    <row r="48" spans="2:6">
      <c r="B48" s="106"/>
      <c r="C48" s="111" t="s">
        <v>285</v>
      </c>
      <c r="D48" s="111"/>
      <c r="E48" s="131"/>
      <c r="F48" s="112"/>
    </row>
    <row r="49" spans="2:6">
      <c r="B49" s="107"/>
      <c r="C49" s="113" t="s">
        <v>286</v>
      </c>
      <c r="D49" s="113"/>
      <c r="E49" s="132"/>
      <c r="F49" s="114"/>
    </row>
    <row r="50" spans="2:6">
      <c r="B50" s="126" t="s">
        <v>85</v>
      </c>
      <c r="C50" s="124"/>
      <c r="D50" s="124"/>
      <c r="E50" s="135"/>
      <c r="F50" s="125"/>
    </row>
    <row r="51" spans="2:6">
      <c r="B51" s="98" t="s">
        <v>110</v>
      </c>
      <c r="C51" s="127"/>
      <c r="D51" s="127"/>
      <c r="E51" s="133"/>
      <c r="F51" s="128"/>
    </row>
    <row r="52" spans="2:6">
      <c r="B52" s="129">
        <v>2.09</v>
      </c>
      <c r="C52" s="109" t="s">
        <v>282</v>
      </c>
      <c r="D52" s="109"/>
      <c r="E52" s="130"/>
      <c r="F52" s="110"/>
    </row>
    <row r="53" spans="2:6">
      <c r="B53" s="106"/>
      <c r="C53" s="111" t="s">
        <v>283</v>
      </c>
      <c r="D53" s="111"/>
      <c r="E53" s="131"/>
      <c r="F53" s="112"/>
    </row>
    <row r="54" spans="2:6">
      <c r="B54" s="106"/>
      <c r="C54" s="111" t="s">
        <v>284</v>
      </c>
      <c r="D54" s="111"/>
      <c r="E54" s="131"/>
      <c r="F54" s="112"/>
    </row>
    <row r="55" spans="2:6">
      <c r="B55" s="106"/>
      <c r="C55" s="111" t="s">
        <v>285</v>
      </c>
      <c r="D55" s="111"/>
      <c r="E55" s="131"/>
      <c r="F55" s="112"/>
    </row>
    <row r="56" spans="2:6">
      <c r="B56" s="107"/>
      <c r="C56" s="113" t="s">
        <v>286</v>
      </c>
      <c r="D56" s="113"/>
      <c r="E56" s="132"/>
      <c r="F56" s="114"/>
    </row>
    <row r="57" spans="2:6">
      <c r="B57" s="129" t="s">
        <v>248</v>
      </c>
      <c r="C57" s="109" t="s">
        <v>282</v>
      </c>
      <c r="D57" s="109"/>
      <c r="E57" s="130"/>
      <c r="F57" s="110"/>
    </row>
    <row r="58" spans="2:6">
      <c r="B58" s="106"/>
      <c r="C58" s="111" t="s">
        <v>283</v>
      </c>
      <c r="D58" s="111"/>
      <c r="E58" s="131"/>
      <c r="F58" s="112"/>
    </row>
    <row r="59" spans="2:6">
      <c r="B59" s="106"/>
      <c r="C59" s="111" t="s">
        <v>284</v>
      </c>
      <c r="D59" s="111"/>
      <c r="E59" s="131"/>
      <c r="F59" s="112"/>
    </row>
    <row r="60" spans="2:6">
      <c r="B60" s="106"/>
      <c r="C60" s="111" t="s">
        <v>285</v>
      </c>
      <c r="D60" s="111"/>
      <c r="E60" s="131"/>
      <c r="F60" s="112"/>
    </row>
    <row r="61" spans="2:6">
      <c r="B61" s="107"/>
      <c r="C61" s="113" t="s">
        <v>286</v>
      </c>
      <c r="D61" s="113"/>
      <c r="E61" s="132"/>
      <c r="F61" s="114"/>
    </row>
    <row r="62" spans="2:6">
      <c r="B62" s="129">
        <v>2.11</v>
      </c>
      <c r="C62" s="109" t="s">
        <v>282</v>
      </c>
      <c r="D62" s="109"/>
      <c r="E62" s="130"/>
      <c r="F62" s="110"/>
    </row>
    <row r="63" spans="2:6">
      <c r="B63" s="106"/>
      <c r="C63" s="111" t="s">
        <v>283</v>
      </c>
      <c r="D63" s="111"/>
      <c r="E63" s="131"/>
      <c r="F63" s="112"/>
    </row>
    <row r="64" spans="2:6">
      <c r="B64" s="106"/>
      <c r="C64" s="111" t="s">
        <v>284</v>
      </c>
      <c r="D64" s="111"/>
      <c r="E64" s="131"/>
      <c r="F64" s="112"/>
    </row>
    <row r="65" spans="2:6">
      <c r="B65" s="106"/>
      <c r="C65" s="111" t="s">
        <v>285</v>
      </c>
      <c r="D65" s="111"/>
      <c r="E65" s="131"/>
      <c r="F65" s="112"/>
    </row>
    <row r="66" spans="2:6">
      <c r="B66" s="107"/>
      <c r="C66" s="113" t="s">
        <v>286</v>
      </c>
      <c r="D66" s="113"/>
      <c r="E66" s="132"/>
      <c r="F66" s="114"/>
    </row>
    <row r="67" spans="2:6">
      <c r="B67" s="98" t="s">
        <v>118</v>
      </c>
      <c r="C67" s="127"/>
      <c r="D67" s="127"/>
      <c r="E67" s="133"/>
      <c r="F67" s="128"/>
    </row>
    <row r="68" spans="2:6">
      <c r="B68" s="129">
        <v>2.12</v>
      </c>
      <c r="C68" s="109" t="s">
        <v>282</v>
      </c>
      <c r="D68" s="109"/>
      <c r="E68" s="130"/>
      <c r="F68" s="110"/>
    </row>
    <row r="69" spans="2:6">
      <c r="B69" s="106"/>
      <c r="C69" s="111" t="s">
        <v>283</v>
      </c>
      <c r="D69" s="111"/>
      <c r="E69" s="131"/>
      <c r="F69" s="112"/>
    </row>
    <row r="70" spans="2:6">
      <c r="B70" s="106"/>
      <c r="C70" s="111" t="s">
        <v>284</v>
      </c>
      <c r="D70" s="111"/>
      <c r="E70" s="131"/>
      <c r="F70" s="112"/>
    </row>
    <row r="71" spans="2:6">
      <c r="B71" s="106"/>
      <c r="C71" s="111" t="s">
        <v>285</v>
      </c>
      <c r="D71" s="111"/>
      <c r="E71" s="131"/>
      <c r="F71" s="112"/>
    </row>
    <row r="72" spans="2:6">
      <c r="B72" s="107"/>
      <c r="C72" s="113" t="s">
        <v>286</v>
      </c>
      <c r="D72" s="113"/>
      <c r="E72" s="132"/>
      <c r="F72" s="114"/>
    </row>
    <row r="73" spans="2:6">
      <c r="B73" s="126" t="s">
        <v>117</v>
      </c>
      <c r="C73" s="124"/>
      <c r="D73" s="124"/>
      <c r="E73" s="135"/>
      <c r="F73" s="125"/>
    </row>
    <row r="74" spans="2:6">
      <c r="B74" s="98" t="s">
        <v>121</v>
      </c>
      <c r="C74" s="127"/>
      <c r="D74" s="127"/>
      <c r="E74" s="133"/>
      <c r="F74" s="128"/>
    </row>
    <row r="75" spans="2:6">
      <c r="B75" s="129">
        <v>2.13</v>
      </c>
      <c r="C75" s="109" t="s">
        <v>282</v>
      </c>
      <c r="D75" s="109"/>
      <c r="E75" s="130"/>
      <c r="F75" s="110"/>
    </row>
    <row r="76" spans="2:6">
      <c r="B76" s="106"/>
      <c r="C76" s="111" t="s">
        <v>283</v>
      </c>
      <c r="D76" s="111"/>
      <c r="E76" s="131"/>
      <c r="F76" s="112"/>
    </row>
    <row r="77" spans="2:6">
      <c r="B77" s="106"/>
      <c r="C77" s="111" t="s">
        <v>284</v>
      </c>
      <c r="D77" s="111"/>
      <c r="E77" s="131"/>
      <c r="F77" s="112"/>
    </row>
    <row r="78" spans="2:6">
      <c r="B78" s="106"/>
      <c r="C78" s="111" t="s">
        <v>285</v>
      </c>
      <c r="D78" s="111"/>
      <c r="E78" s="131"/>
      <c r="F78" s="112"/>
    </row>
    <row r="79" spans="2:6">
      <c r="B79" s="107"/>
      <c r="C79" s="113" t="s">
        <v>286</v>
      </c>
      <c r="D79" s="113"/>
      <c r="E79" s="132"/>
      <c r="F79" s="114"/>
    </row>
    <row r="80" spans="2:6">
      <c r="B80" s="129">
        <v>2.14</v>
      </c>
      <c r="C80" s="109" t="s">
        <v>282</v>
      </c>
      <c r="D80" s="109"/>
      <c r="E80" s="130"/>
      <c r="F80" s="110"/>
    </row>
    <row r="81" spans="2:6">
      <c r="B81" s="106"/>
      <c r="C81" s="111" t="s">
        <v>283</v>
      </c>
      <c r="D81" s="111"/>
      <c r="E81" s="131"/>
      <c r="F81" s="112"/>
    </row>
    <row r="82" spans="2:6">
      <c r="B82" s="106"/>
      <c r="C82" s="111" t="s">
        <v>284</v>
      </c>
      <c r="D82" s="111"/>
      <c r="E82" s="131"/>
      <c r="F82" s="112"/>
    </row>
    <row r="83" spans="2:6">
      <c r="B83" s="106"/>
      <c r="C83" s="111" t="s">
        <v>285</v>
      </c>
      <c r="D83" s="111"/>
      <c r="E83" s="131"/>
      <c r="F83" s="112"/>
    </row>
    <row r="84" spans="2:6">
      <c r="B84" s="107"/>
      <c r="C84" s="113" t="s">
        <v>286</v>
      </c>
      <c r="D84" s="113"/>
      <c r="E84" s="132"/>
      <c r="F84" s="114"/>
    </row>
    <row r="85" spans="2:6">
      <c r="B85" s="129">
        <v>2.15</v>
      </c>
      <c r="C85" s="109" t="s">
        <v>282</v>
      </c>
      <c r="D85" s="109"/>
      <c r="E85" s="130"/>
      <c r="F85" s="110"/>
    </row>
    <row r="86" spans="2:6">
      <c r="B86" s="106"/>
      <c r="C86" s="111" t="s">
        <v>283</v>
      </c>
      <c r="D86" s="111"/>
      <c r="E86" s="131"/>
      <c r="F86" s="112"/>
    </row>
    <row r="87" spans="2:6">
      <c r="B87" s="106"/>
      <c r="C87" s="111" t="s">
        <v>284</v>
      </c>
      <c r="D87" s="111"/>
      <c r="E87" s="131"/>
      <c r="F87" s="112"/>
    </row>
    <row r="88" spans="2:6">
      <c r="B88" s="106"/>
      <c r="C88" s="111" t="s">
        <v>285</v>
      </c>
      <c r="D88" s="111"/>
      <c r="E88" s="131"/>
      <c r="F88" s="112"/>
    </row>
    <row r="89" spans="2:6">
      <c r="B89" s="107"/>
      <c r="C89" s="113" t="s">
        <v>286</v>
      </c>
      <c r="D89" s="113"/>
      <c r="E89" s="132"/>
      <c r="F89" s="114"/>
    </row>
    <row r="90" spans="2:6">
      <c r="B90" s="98" t="s">
        <v>128</v>
      </c>
      <c r="C90" s="127"/>
      <c r="D90" s="127"/>
      <c r="E90" s="133"/>
      <c r="F90" s="128"/>
    </row>
    <row r="91" spans="2:6">
      <c r="B91" s="129">
        <v>2.16</v>
      </c>
      <c r="C91" s="109" t="s">
        <v>282</v>
      </c>
      <c r="D91" s="109"/>
      <c r="E91" s="130"/>
      <c r="F91" s="110"/>
    </row>
    <row r="92" spans="2:6">
      <c r="B92" s="106"/>
      <c r="C92" s="111" t="s">
        <v>283</v>
      </c>
      <c r="D92" s="111"/>
      <c r="E92" s="131"/>
      <c r="F92" s="112"/>
    </row>
    <row r="93" spans="2:6">
      <c r="B93" s="106"/>
      <c r="C93" s="111" t="s">
        <v>284</v>
      </c>
      <c r="D93" s="111"/>
      <c r="E93" s="131"/>
      <c r="F93" s="112"/>
    </row>
    <row r="94" spans="2:6">
      <c r="B94" s="106"/>
      <c r="C94" s="111" t="s">
        <v>285</v>
      </c>
      <c r="D94" s="111"/>
      <c r="E94" s="131"/>
      <c r="F94" s="112"/>
    </row>
    <row r="95" spans="2:6">
      <c r="B95" s="107"/>
      <c r="C95" s="113" t="s">
        <v>286</v>
      </c>
      <c r="D95" s="113"/>
      <c r="E95" s="132"/>
      <c r="F95" s="114"/>
    </row>
  </sheetData>
  <autoFilter ref="B5:F95" xr:uid="{7CAAF5A6-3997-4DA4-86F6-E051F7B274D1}"/>
  <dataValidations count="1">
    <dataValidation type="list" allowBlank="1" showInputMessage="1" showErrorMessage="1" sqref="F75:F89 F8:F37 F39:F43 F45:F49 F52:F66 F68:F72 F91:F95" xr:uid="{F80A57C4-B694-47C2-B8F9-7BA07729E6A0}">
      <formula1>"High, Medium, Low"</formula1>
    </dataValidation>
  </dataValidations>
  <hyperlinks>
    <hyperlink ref="B8" location="A2.01" display="A2.01" xr:uid="{7BBAB2E0-2B92-4465-B8EC-D2249CF79C81}"/>
    <hyperlink ref="B13" location="A2.02" display="A2.02" xr:uid="{2007817D-83A5-4718-B4DB-DD1971A1714B}"/>
    <hyperlink ref="B18" location="A2.03" display="A2.03" xr:uid="{1F1E6E9E-D366-4912-9527-D02F5DCB968B}"/>
    <hyperlink ref="B23" location="A2.04" display="A2.04" xr:uid="{430E7CE2-9405-4E52-BDA2-321984ACE7DA}"/>
    <hyperlink ref="B28" location="A2.05" display="A2.05" xr:uid="{E7187495-94B0-434A-A7E4-4134622D8449}"/>
    <hyperlink ref="B33" location="A2.06" display="A2.06" xr:uid="{DCB03F9D-6BC1-47E1-818D-C26CD6661553}"/>
    <hyperlink ref="B39" location="A2.07" display="A2.07" xr:uid="{C45EBC36-B4D6-42A2-AE10-1AF66AC7CAC7}"/>
    <hyperlink ref="B45" location="A2.08" display="A2.08" xr:uid="{8021E94B-2AE8-41C6-95B6-78D3DC13342C}"/>
    <hyperlink ref="B52" location="A2.09" display="A2.09" xr:uid="{548D73F1-31C1-4C3C-B0DC-84C74AE83C10}"/>
    <hyperlink ref="B57" location="A2.10" display="2.10" xr:uid="{B7E29542-9B0C-4B17-A9DD-FDE6207F64A0}"/>
    <hyperlink ref="B62" location="A2.11" display="A2.11" xr:uid="{D64602A7-832C-4285-B05C-F96A5FB1399E}"/>
    <hyperlink ref="B68" location="A2.12" display="A2.12" xr:uid="{C94A15ED-D9AF-42B1-89F8-41602181B324}"/>
    <hyperlink ref="B75" location="A2.13" display="A2.13" xr:uid="{09A3C7CA-8277-44AE-9B70-FA2421BA4A09}"/>
    <hyperlink ref="B80" location="A2.14" display="A2.14" xr:uid="{C1819040-EE40-4EDE-A1EF-C304E0EDD838}"/>
    <hyperlink ref="B85" location="A2.15" display="A2.15" xr:uid="{EEAEA089-74B8-4D3A-AF6B-C53772F7519C}"/>
    <hyperlink ref="B91" location="A2.16" display="A2.16" xr:uid="{07926B4E-77F4-4DEA-8898-9BC47598CC7F}"/>
  </hyperlinks>
  <pageMargins left="0.23622047244094491" right="0.23622047244094491" top="0.74803149606299213" bottom="0.74803149606299213" header="0.31496062992125984" footer="0.31496062992125984"/>
  <pageSetup paperSize="9" orientation="landscape" r:id="rId1"/>
  <headerFooter>
    <oddFooter>&amp;L&amp;9&amp;A&amp;R&amp;9&amp;P of &amp;N | &amp;D | &amp;T</oddFooter>
  </headerFooter>
  <ignoredErrors>
    <ignoredError sqref="B5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87D68-70DD-4FA7-B390-2C81E52ABAA7}">
  <sheetPr>
    <tabColor rgb="FFBB1B8D"/>
  </sheetPr>
  <dimension ref="A1:L76"/>
  <sheetViews>
    <sheetView showGridLines="0" zoomScaleNormal="100" workbookViewId="0">
      <pane xSplit="2" ySplit="3" topLeftCell="D38" activePane="bottomRight" state="frozen"/>
      <selection pane="topRight" activeCell="C1" sqref="C1"/>
      <selection pane="bottomLeft" activeCell="A4" sqref="A4"/>
      <selection pane="bottomRight" activeCell="F38" sqref="F38"/>
    </sheetView>
  </sheetViews>
  <sheetFormatPr defaultColWidth="0" defaultRowHeight="15" zeroHeight="1" outlineLevelCol="1"/>
  <cols>
    <col min="1" max="1" width="6.7109375" customWidth="1"/>
    <col min="2" max="2" width="40.7109375" customWidth="1"/>
    <col min="3" max="3" width="40.7109375" hidden="1" customWidth="1"/>
    <col min="4" max="4" width="95.7109375" customWidth="1" collapsed="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6384" width="9.140625" hidden="1"/>
  </cols>
  <sheetData>
    <row r="1" spans="1:12">
      <c r="A1" s="12" t="s">
        <v>82</v>
      </c>
    </row>
    <row r="2" spans="1:12" ht="39.950000000000003" customHeight="1">
      <c r="B2" s="11" t="s">
        <v>262</v>
      </c>
    </row>
    <row r="3" spans="1:12" ht="30">
      <c r="A3" s="1" t="s">
        <v>0</v>
      </c>
      <c r="B3" s="1" t="s">
        <v>1</v>
      </c>
      <c r="C3" s="1" t="s">
        <v>2</v>
      </c>
      <c r="D3" s="1" t="s">
        <v>3</v>
      </c>
      <c r="E3" s="1" t="s">
        <v>4</v>
      </c>
      <c r="F3" s="1" t="s">
        <v>5</v>
      </c>
      <c r="G3" s="1" t="s">
        <v>6</v>
      </c>
      <c r="H3" s="1" t="s">
        <v>7</v>
      </c>
      <c r="I3" s="1" t="s">
        <v>8</v>
      </c>
      <c r="J3" s="1" t="s">
        <v>9</v>
      </c>
      <c r="K3" s="1" t="s">
        <v>10</v>
      </c>
      <c r="L3" s="1" t="s">
        <v>11</v>
      </c>
    </row>
    <row r="4" spans="1:12">
      <c r="A4" s="16" t="s">
        <v>86</v>
      </c>
      <c r="B4" s="17"/>
      <c r="C4" s="18"/>
      <c r="D4" s="17"/>
      <c r="E4" s="18"/>
      <c r="F4" s="18"/>
      <c r="G4" s="18"/>
      <c r="H4" s="18"/>
      <c r="I4" s="18"/>
      <c r="J4" s="18"/>
      <c r="K4" s="18"/>
      <c r="L4" s="18"/>
    </row>
    <row r="5" spans="1:12">
      <c r="A5" s="10" t="s">
        <v>131</v>
      </c>
      <c r="B5" s="7"/>
      <c r="C5" s="4"/>
      <c r="D5" s="7"/>
      <c r="E5" s="4"/>
      <c r="F5" s="4"/>
      <c r="G5" s="4"/>
      <c r="H5" s="4"/>
      <c r="I5" s="4"/>
      <c r="J5" s="4"/>
      <c r="K5" s="4"/>
      <c r="L5" s="4"/>
    </row>
    <row r="6" spans="1:12" ht="285">
      <c r="A6" s="8">
        <v>3.01</v>
      </c>
      <c r="B6" s="5" t="s">
        <v>159</v>
      </c>
      <c r="C6" s="5"/>
      <c r="D6" s="92" t="s">
        <v>160</v>
      </c>
      <c r="E6" s="137" t="str">
        <f>"Evidence list for "&amp;TEXT(Table134[[#This Row],[No.]],"0.00")</f>
        <v>Evidence list for 3.01</v>
      </c>
      <c r="F6" s="5"/>
      <c r="G6" s="20" t="str">
        <f>IF(R3.01="Met",100%,IF(R3.01="Mostly met with some exceptions",80%,IF(R3.01="Partially met",50%,IF(R3.01="Substantially not met",20%,IF(R3.01="Not applicable","n/a","")))))</f>
        <v/>
      </c>
      <c r="H6" s="5"/>
      <c r="I6" s="5"/>
      <c r="J6" s="26"/>
      <c r="K6" s="5"/>
      <c r="L6" s="137" t="str">
        <f>"Task list for "&amp;TEXT(Table134[[#This Row],[No.]],"0.00")</f>
        <v>Task list for 3.01</v>
      </c>
    </row>
    <row r="7" spans="1:12" ht="165">
      <c r="A7" s="8">
        <v>3.02</v>
      </c>
      <c r="B7" s="5" t="s">
        <v>161</v>
      </c>
      <c r="C7" s="2"/>
      <c r="D7" s="92" t="s">
        <v>162</v>
      </c>
      <c r="E7" s="137" t="str">
        <f>"Evidence list for "&amp;TEXT(Table134[[#This Row],[No.]],"0.00")</f>
        <v>Evidence list for 3.02</v>
      </c>
      <c r="F7" s="5"/>
      <c r="G7" s="20" t="str">
        <f>IF(R3.02="Met",100%,IF(R3.02="Mostly met with some exceptions",80%,IF(R3.02="Partially met",50%,IF(R3.02="Substantially not met",20%,IF(R3.02="Not applicable","n/a","")))))</f>
        <v/>
      </c>
      <c r="H7" s="5"/>
      <c r="I7" s="5"/>
      <c r="J7" s="26"/>
      <c r="K7" s="5"/>
      <c r="L7" s="137" t="str">
        <f>"Task list for "&amp;TEXT(Table134[[#This Row],[No.]],"0.00")</f>
        <v>Task list for 3.02</v>
      </c>
    </row>
    <row r="8" spans="1:12" ht="225">
      <c r="A8" s="8">
        <v>3.03</v>
      </c>
      <c r="B8" s="5" t="s">
        <v>163</v>
      </c>
      <c r="C8" s="2"/>
      <c r="D8" s="92" t="s">
        <v>164</v>
      </c>
      <c r="E8" s="137" t="str">
        <f>"Evidence list for "&amp;TEXT(Table134[[#This Row],[No.]],"0.00")</f>
        <v>Evidence list for 3.03</v>
      </c>
      <c r="F8" s="5"/>
      <c r="G8" s="20" t="str">
        <f>IF(R3.03="Met",100%,IF(R3.03="Mostly met with some exceptions",80%,IF(R3.03="Partially met",50%,IF(R3.03="Substantially not met",20%,IF(R3.03="Not applicable","n/a","")))))</f>
        <v/>
      </c>
      <c r="H8" s="5"/>
      <c r="I8" s="5"/>
      <c r="J8" s="26"/>
      <c r="K8" s="5"/>
      <c r="L8" s="137" t="str">
        <f>"Task list for "&amp;TEXT(Table134[[#This Row],[No.]],"0.00")</f>
        <v>Task list for 3.03</v>
      </c>
    </row>
    <row r="9" spans="1:12" ht="255">
      <c r="A9" s="8">
        <v>3.04</v>
      </c>
      <c r="B9" s="5" t="s">
        <v>165</v>
      </c>
      <c r="C9" s="2"/>
      <c r="D9" s="92" t="s">
        <v>166</v>
      </c>
      <c r="E9" s="137" t="str">
        <f>"Evidence list for "&amp;TEXT(Table134[[#This Row],[No.]],"0.00")</f>
        <v>Evidence list for 3.04</v>
      </c>
      <c r="F9" s="5"/>
      <c r="G9" s="20" t="str">
        <f>IF(R3.04="Met",100%,IF(R3.04="Mostly met with some exceptions",80%,IF(R3.04="Partially met",50%,IF(R3.04="Substantially not met",20%,IF(R3.04="Not applicable","n/a","")))))</f>
        <v/>
      </c>
      <c r="H9" s="5"/>
      <c r="I9" s="5"/>
      <c r="J9" s="26"/>
      <c r="K9" s="5"/>
      <c r="L9" s="137" t="str">
        <f>"Task list for "&amp;TEXT(Table134[[#This Row],[No.]],"0.00")</f>
        <v>Task list for 3.04</v>
      </c>
    </row>
    <row r="10" spans="1:12">
      <c r="A10" s="10" t="s">
        <v>132</v>
      </c>
      <c r="B10" s="7"/>
      <c r="C10" s="4"/>
      <c r="D10" s="91"/>
      <c r="E10" s="4"/>
      <c r="F10" s="7"/>
      <c r="G10" s="21"/>
      <c r="H10" s="7"/>
      <c r="I10" s="7"/>
      <c r="J10" s="7"/>
      <c r="K10" s="7"/>
      <c r="L10" s="4"/>
    </row>
    <row r="11" spans="1:12" ht="240">
      <c r="A11" s="8">
        <v>3.05</v>
      </c>
      <c r="B11" s="5" t="s">
        <v>167</v>
      </c>
      <c r="C11" s="2"/>
      <c r="D11" s="92" t="s">
        <v>168</v>
      </c>
      <c r="E11" s="137" t="str">
        <f>"Evidence list for "&amp;TEXT(Table134[[#This Row],[No.]],"0.00")</f>
        <v>Evidence list for 3.05</v>
      </c>
      <c r="F11" s="5"/>
      <c r="G11" s="20" t="str">
        <f>IF(R3.05="Met",100%,IF(R3.05="Mostly met with some exceptions",80%,IF(R3.05="Partially met",50%,IF(R3.05="Substantially not met",20%,IF(R3.05="Not applicable","n/a","")))))</f>
        <v/>
      </c>
      <c r="H11" s="5"/>
      <c r="I11" s="5"/>
      <c r="J11" s="26"/>
      <c r="K11" s="5"/>
      <c r="L11" s="137" t="str">
        <f>"Task list for "&amp;TEXT(Table134[[#This Row],[No.]],"0.00")</f>
        <v>Task list for 3.05</v>
      </c>
    </row>
    <row r="12" spans="1:12">
      <c r="A12" s="16" t="s">
        <v>87</v>
      </c>
      <c r="B12" s="17"/>
      <c r="C12" s="18"/>
      <c r="D12" s="94"/>
      <c r="E12" s="18"/>
      <c r="F12" s="17"/>
      <c r="G12" s="25"/>
      <c r="H12" s="17"/>
      <c r="I12" s="17"/>
      <c r="J12" s="17"/>
      <c r="K12" s="17"/>
      <c r="L12" s="18"/>
    </row>
    <row r="13" spans="1:12">
      <c r="A13" s="10" t="s">
        <v>133</v>
      </c>
      <c r="B13" s="7"/>
      <c r="C13" s="4"/>
      <c r="D13" s="91"/>
      <c r="E13" s="4"/>
      <c r="F13" s="7"/>
      <c r="G13" s="21"/>
      <c r="H13" s="7"/>
      <c r="I13" s="7"/>
      <c r="J13" s="7"/>
      <c r="K13" s="7"/>
      <c r="L13" s="4"/>
    </row>
    <row r="14" spans="1:12" ht="180">
      <c r="A14" s="8">
        <v>3.06</v>
      </c>
      <c r="B14" s="5" t="s">
        <v>169</v>
      </c>
      <c r="C14" s="2"/>
      <c r="D14" s="92" t="s">
        <v>170</v>
      </c>
      <c r="E14" s="137" t="str">
        <f>"Evidence list for "&amp;TEXT(Table134[[#This Row],[No.]],"0.00")</f>
        <v>Evidence list for 3.06</v>
      </c>
      <c r="F14" s="5"/>
      <c r="G14" s="20" t="str">
        <f>IF(R3.06="Met",100%,IF(R3.06="Mostly met with some exceptions",80%,IF(R3.06="Partially met",50%,IF(R3.06="Substantially not met",20%,IF(R3.06="Not applicable","n/a","")))))</f>
        <v/>
      </c>
      <c r="H14" s="5"/>
      <c r="I14" s="5"/>
      <c r="J14" s="26"/>
      <c r="K14" s="5"/>
      <c r="L14" s="137" t="str">
        <f>"Task list for "&amp;TEXT(Table134[[#This Row],[No.]],"0.00")</f>
        <v>Task list for 3.06</v>
      </c>
    </row>
    <row r="15" spans="1:12" ht="75">
      <c r="A15" s="8">
        <v>3.07</v>
      </c>
      <c r="B15" s="5" t="s">
        <v>171</v>
      </c>
      <c r="C15" s="2"/>
      <c r="D15" s="92" t="s">
        <v>172</v>
      </c>
      <c r="E15" s="137" t="str">
        <f>"Evidence list for "&amp;TEXT(Table134[[#This Row],[No.]],"0.00")</f>
        <v>Evidence list for 3.07</v>
      </c>
      <c r="F15" s="5"/>
      <c r="G15" s="20" t="str">
        <f>IF(R3.07="Met",100%,IF(R3.07="Mostly met with some exceptions",80%,IF(R3.07="Partially met",50%,IF(R3.07="Substantially not met",20%,IF(R3.07="Not applicable","n/a","")))))</f>
        <v/>
      </c>
      <c r="H15" s="5"/>
      <c r="I15" s="5"/>
      <c r="J15" s="26"/>
      <c r="K15" s="5"/>
      <c r="L15" s="137" t="str">
        <f>"Task list for "&amp;TEXT(Table134[[#This Row],[No.]],"0.00")</f>
        <v>Task list for 3.07</v>
      </c>
    </row>
    <row r="16" spans="1:12" ht="75">
      <c r="A16" s="8">
        <v>3.08</v>
      </c>
      <c r="B16" s="5" t="s">
        <v>173</v>
      </c>
      <c r="C16" s="2"/>
      <c r="D16" s="92" t="s">
        <v>174</v>
      </c>
      <c r="E16" s="137" t="str">
        <f>"Evidence list for "&amp;TEXT(Table134[[#This Row],[No.]],"0.00")</f>
        <v>Evidence list for 3.08</v>
      </c>
      <c r="F16" s="5"/>
      <c r="G16" s="20" t="str">
        <f>IF(R3.08="Met",100%,IF(R3.08="Mostly met with some exceptions",80%,IF(R3.08="Partially met",50%,IF(R3.08="Substantially not met",20%,IF(R3.08="Not applicable","n/a","")))))</f>
        <v/>
      </c>
      <c r="H16" s="5"/>
      <c r="I16" s="5"/>
      <c r="J16" s="26"/>
      <c r="K16" s="5"/>
      <c r="L16" s="137" t="str">
        <f>"Task list for "&amp;TEXT(Table134[[#This Row],[No.]],"0.00")</f>
        <v>Task list for 3.08</v>
      </c>
    </row>
    <row r="17" spans="1:12">
      <c r="A17" s="10" t="s">
        <v>134</v>
      </c>
      <c r="B17" s="7"/>
      <c r="C17" s="4"/>
      <c r="D17" s="91"/>
      <c r="E17" s="4"/>
      <c r="F17" s="7"/>
      <c r="G17" s="21"/>
      <c r="H17" s="7"/>
      <c r="I17" s="7"/>
      <c r="J17" s="7"/>
      <c r="K17" s="7"/>
      <c r="L17" s="4"/>
    </row>
    <row r="18" spans="1:12" ht="405">
      <c r="A18" s="8">
        <v>3.09</v>
      </c>
      <c r="B18" s="5" t="s">
        <v>175</v>
      </c>
      <c r="C18" s="2"/>
      <c r="D18" s="92" t="s">
        <v>176</v>
      </c>
      <c r="E18" s="137" t="str">
        <f>"Evidence list for "&amp;TEXT(Table134[[#This Row],[No.]],"0.00")</f>
        <v>Evidence list for 3.09</v>
      </c>
      <c r="F18" s="5"/>
      <c r="G18" s="20" t="str">
        <f>IF(R3.09="Met",100%,IF(R3.09="Mostly met with some exceptions",80%,IF(R3.09="Partially met",50%,IF(R3.09="Substantially not met",20%,IF(R3.09="Not applicable","n/a","")))))</f>
        <v/>
      </c>
      <c r="H18" s="5"/>
      <c r="I18" s="5"/>
      <c r="J18" s="26"/>
      <c r="K18" s="5"/>
      <c r="L18" s="137" t="str">
        <f>"Task list for "&amp;TEXT(Table134[[#This Row],[No.]],"0.00")</f>
        <v>Task list for 3.09</v>
      </c>
    </row>
    <row r="19" spans="1:12">
      <c r="A19" s="10" t="s">
        <v>135</v>
      </c>
      <c r="B19" s="7"/>
      <c r="C19" s="4"/>
      <c r="D19" s="91"/>
      <c r="E19" s="4"/>
      <c r="F19" s="7"/>
      <c r="G19" s="21"/>
      <c r="H19" s="7"/>
      <c r="I19" s="7"/>
      <c r="J19" s="7"/>
      <c r="K19" s="7"/>
      <c r="L19" s="4"/>
    </row>
    <row r="20" spans="1:12" ht="195">
      <c r="A20" s="8">
        <v>3.1</v>
      </c>
      <c r="B20" s="5" t="s">
        <v>177</v>
      </c>
      <c r="C20" s="2"/>
      <c r="D20" s="92" t="s">
        <v>178</v>
      </c>
      <c r="E20" s="137" t="str">
        <f>"Evidence list for "&amp;TEXT(Table134[[#This Row],[No.]],"0.00")</f>
        <v>Evidence list for 3.10</v>
      </c>
      <c r="F20" s="5"/>
      <c r="G20" s="20" t="str">
        <f>IF(R3.10="Met",100%,IF(R3.10="Mostly met with some exceptions",80%,IF(R3.10="Partially met",50%,IF(R3.10="Substantially not met",20%,IF(R3.10="Not applicable","n/a","")))))</f>
        <v/>
      </c>
      <c r="H20" s="5"/>
      <c r="I20" s="5"/>
      <c r="J20" s="26"/>
      <c r="K20" s="5"/>
      <c r="L20" s="137" t="str">
        <f>"Task list for "&amp;TEXT(Table134[[#This Row],[No.]],"0.00")</f>
        <v>Task list for 3.10</v>
      </c>
    </row>
    <row r="21" spans="1:12">
      <c r="A21" s="10" t="s">
        <v>136</v>
      </c>
      <c r="B21" s="7"/>
      <c r="C21" s="4"/>
      <c r="D21" s="91"/>
      <c r="E21" s="4"/>
      <c r="F21" s="7"/>
      <c r="G21" s="21"/>
      <c r="H21" s="7"/>
      <c r="I21" s="7"/>
      <c r="J21" s="7"/>
      <c r="K21" s="7"/>
      <c r="L21" s="4"/>
    </row>
    <row r="22" spans="1:12" ht="120">
      <c r="A22" s="8">
        <v>3.11</v>
      </c>
      <c r="B22" s="5" t="s">
        <v>179</v>
      </c>
      <c r="C22" s="2"/>
      <c r="D22" s="92" t="s">
        <v>180</v>
      </c>
      <c r="E22" s="137" t="str">
        <f>"Evidence list for "&amp;TEXT(Table134[[#This Row],[No.]],"0.00")</f>
        <v>Evidence list for 3.11</v>
      </c>
      <c r="F22" s="5"/>
      <c r="G22" s="20" t="str">
        <f>IF(R3.11="Met",100%,IF(R3.11="Mostly met with some exceptions",80%,IF(R3.11="Partially met",50%,IF(R3.11="Substantially not met",20%,IF(R3.11="Not applicable","n/a","")))))</f>
        <v/>
      </c>
      <c r="H22" s="5"/>
      <c r="I22" s="5"/>
      <c r="J22" s="26"/>
      <c r="K22" s="5"/>
      <c r="L22" s="137" t="str">
        <f>"Task list for "&amp;TEXT(Table134[[#This Row],[No.]],"0.00")</f>
        <v>Task list for 3.11</v>
      </c>
    </row>
    <row r="23" spans="1:12">
      <c r="A23" s="10" t="s">
        <v>137</v>
      </c>
      <c r="B23" s="7"/>
      <c r="C23" s="4"/>
      <c r="D23" s="91"/>
      <c r="E23" s="4"/>
      <c r="F23" s="7"/>
      <c r="G23" s="21"/>
      <c r="H23" s="7"/>
      <c r="I23" s="7"/>
      <c r="J23" s="7"/>
      <c r="K23" s="7"/>
      <c r="L23" s="4"/>
    </row>
    <row r="24" spans="1:12" ht="285">
      <c r="A24" s="8">
        <v>3.12</v>
      </c>
      <c r="B24" s="5" t="s">
        <v>181</v>
      </c>
      <c r="C24" s="2"/>
      <c r="D24" s="92" t="s">
        <v>182</v>
      </c>
      <c r="E24" s="137" t="str">
        <f>"Evidence list for "&amp;TEXT(Table134[[#This Row],[No.]],"0.00")</f>
        <v>Evidence list for 3.12</v>
      </c>
      <c r="F24" s="5"/>
      <c r="G24" s="20" t="str">
        <f>IF(R3.12="Met",100%,IF(R3.12="Mostly met with some exceptions",80%,IF(R3.12="Partially met",50%,IF(R3.12="Substantially not met",20%,IF(R3.12="Not applicable","n/a","")))))</f>
        <v/>
      </c>
      <c r="H24" s="5"/>
      <c r="I24" s="5"/>
      <c r="J24" s="26"/>
      <c r="K24" s="5"/>
      <c r="L24" s="137" t="str">
        <f>"Task list for "&amp;TEXT(Table134[[#This Row],[No.]],"0.00")</f>
        <v>Task list for 3.12</v>
      </c>
    </row>
    <row r="25" spans="1:12">
      <c r="A25" s="16" t="s">
        <v>88</v>
      </c>
      <c r="B25" s="17"/>
      <c r="C25" s="18"/>
      <c r="D25" s="94"/>
      <c r="E25" s="18"/>
      <c r="F25" s="17"/>
      <c r="G25" s="25"/>
      <c r="H25" s="17"/>
      <c r="I25" s="17"/>
      <c r="J25" s="17"/>
      <c r="K25" s="17"/>
      <c r="L25" s="18"/>
    </row>
    <row r="26" spans="1:12">
      <c r="A26" s="10" t="s">
        <v>138</v>
      </c>
      <c r="B26" s="7"/>
      <c r="C26" s="4"/>
      <c r="D26" s="91"/>
      <c r="E26" s="4"/>
      <c r="F26" s="7"/>
      <c r="G26" s="21"/>
      <c r="H26" s="7"/>
      <c r="I26" s="7"/>
      <c r="J26" s="7"/>
      <c r="K26" s="7"/>
      <c r="L26" s="4"/>
    </row>
    <row r="27" spans="1:12" ht="225">
      <c r="A27" s="8">
        <v>3.13</v>
      </c>
      <c r="B27" s="5" t="s">
        <v>183</v>
      </c>
      <c r="C27" s="2"/>
      <c r="D27" s="92" t="s">
        <v>184</v>
      </c>
      <c r="E27" s="137" t="str">
        <f>"Evidence list for "&amp;TEXT(Table134[[#This Row],[No.]],"0.00")</f>
        <v>Evidence list for 3.13</v>
      </c>
      <c r="F27" s="5"/>
      <c r="G27" s="20" t="str">
        <f>IF(R3.13="Met",100%,IF(R3.13="Mostly met with some exceptions",80%,IF(R3.13="Partially met",50%,IF(R3.13="Substantially not met",20%,IF(R3.13="Not applicable","n/a","")))))</f>
        <v/>
      </c>
      <c r="H27" s="5"/>
      <c r="I27" s="5"/>
      <c r="J27" s="26"/>
      <c r="K27" s="5"/>
      <c r="L27" s="137" t="str">
        <f>"Task list for "&amp;TEXT(Table134[[#This Row],[No.]],"0.00")</f>
        <v>Task list for 3.13</v>
      </c>
    </row>
    <row r="28" spans="1:12">
      <c r="A28" s="10" t="s">
        <v>139</v>
      </c>
      <c r="B28" s="7"/>
      <c r="C28" s="4"/>
      <c r="D28" s="91"/>
      <c r="E28" s="4"/>
      <c r="F28" s="7"/>
      <c r="G28" s="21"/>
      <c r="H28" s="7"/>
      <c r="I28" s="7"/>
      <c r="J28" s="7"/>
      <c r="K28" s="7"/>
      <c r="L28" s="4"/>
    </row>
    <row r="29" spans="1:12" ht="135">
      <c r="A29" s="8">
        <v>3.14</v>
      </c>
      <c r="B29" s="5" t="s">
        <v>185</v>
      </c>
      <c r="C29" s="2"/>
      <c r="D29" s="92" t="s">
        <v>186</v>
      </c>
      <c r="E29" s="137" t="str">
        <f>"Evidence list for "&amp;TEXT(Table134[[#This Row],[No.]],"0.00")</f>
        <v>Evidence list for 3.14</v>
      </c>
      <c r="F29" s="5"/>
      <c r="G29" s="20" t="str">
        <f>IF(R3.14="Met",100%,IF(R3.14="Mostly met with some exceptions",80%,IF(R3.14="Partially met",50%,IF(R3.14="Substantially not met",20%,IF(R3.14="Not applicable","n/a","")))))</f>
        <v/>
      </c>
      <c r="H29" s="5"/>
      <c r="I29" s="5"/>
      <c r="J29" s="26"/>
      <c r="K29" s="5"/>
      <c r="L29" s="137" t="str">
        <f>"Task list for "&amp;TEXT(Table134[[#This Row],[No.]],"0.00")</f>
        <v>Task list for 3.14</v>
      </c>
    </row>
    <row r="30" spans="1:12" ht="90">
      <c r="A30" s="8">
        <v>3.15</v>
      </c>
      <c r="B30" s="5" t="s">
        <v>187</v>
      </c>
      <c r="C30" s="2"/>
      <c r="D30" s="92" t="s">
        <v>188</v>
      </c>
      <c r="E30" s="137" t="str">
        <f>"Evidence list for "&amp;TEXT(Table134[[#This Row],[No.]],"0.00")</f>
        <v>Evidence list for 3.15</v>
      </c>
      <c r="F30" s="5"/>
      <c r="G30" s="20" t="str">
        <f>IF(R3.15="Met",100%,IF(R3.15="Mostly met with some exceptions",80%,IF(R3.15="Partially met",50%,IF(R3.15="Substantially not met",20%,IF(R3.15="Not applicable","n/a","")))))</f>
        <v/>
      </c>
      <c r="H30" s="5"/>
      <c r="I30" s="5"/>
      <c r="J30" s="26"/>
      <c r="K30" s="5"/>
      <c r="L30" s="137" t="str">
        <f>"Task list for "&amp;TEXT(Table134[[#This Row],[No.]],"0.00")</f>
        <v>Task list for 3.15</v>
      </c>
    </row>
    <row r="31" spans="1:12">
      <c r="A31" s="10" t="s">
        <v>140</v>
      </c>
      <c r="B31" s="7"/>
      <c r="C31" s="4"/>
      <c r="D31" s="91"/>
      <c r="E31" s="4"/>
      <c r="F31" s="7"/>
      <c r="G31" s="21"/>
      <c r="H31" s="7"/>
      <c r="I31" s="7"/>
      <c r="J31" s="7"/>
      <c r="K31" s="7"/>
      <c r="L31" s="4"/>
    </row>
    <row r="32" spans="1:12" ht="165">
      <c r="A32" s="8">
        <v>3.16</v>
      </c>
      <c r="B32" s="5" t="s">
        <v>189</v>
      </c>
      <c r="C32" s="2"/>
      <c r="D32" s="92" t="s">
        <v>190</v>
      </c>
      <c r="E32" s="137" t="str">
        <f>"Evidence list for "&amp;TEXT(Table134[[#This Row],[No.]],"0.00")</f>
        <v>Evidence list for 3.16</v>
      </c>
      <c r="F32" s="5"/>
      <c r="G32" s="20" t="str">
        <f>IF(R3.16="Met",100%,IF(R3.16="Mostly met with some exceptions",80%,IF(R3.16="Partially met",50%,IF(R3.16="Substantially not met",20%,IF(R3.16="Not applicable","n/a","")))))</f>
        <v/>
      </c>
      <c r="H32" s="5"/>
      <c r="I32" s="5"/>
      <c r="J32" s="26"/>
      <c r="K32" s="5"/>
      <c r="L32" s="137" t="str">
        <f>"Task list for "&amp;TEXT(Table134[[#This Row],[No.]],"0.00")</f>
        <v>Task list for 3.16</v>
      </c>
    </row>
    <row r="33" spans="1:12" ht="105">
      <c r="A33" s="8">
        <v>3.17</v>
      </c>
      <c r="B33" s="5" t="s">
        <v>191</v>
      </c>
      <c r="C33" s="2"/>
      <c r="D33" s="92" t="s">
        <v>192</v>
      </c>
      <c r="E33" s="137" t="str">
        <f>"Evidence list for "&amp;TEXT(Table134[[#This Row],[No.]],"0.00")</f>
        <v>Evidence list for 3.17</v>
      </c>
      <c r="F33" s="5"/>
      <c r="G33" s="20" t="str">
        <f>IF(R3.17="Met",100%,IF(R3.17="Mostly met with some exceptions",80%,IF(R3.17="Partially met",50%,IF(R3.17="Substantially not met",20%,IF(R3.17="Not applicable","n/a","")))))</f>
        <v/>
      </c>
      <c r="H33" s="5"/>
      <c r="I33" s="5"/>
      <c r="J33" s="26"/>
      <c r="K33" s="5"/>
      <c r="L33" s="137" t="str">
        <f>"Task list for "&amp;TEXT(Table134[[#This Row],[No.]],"0.00")</f>
        <v>Task list for 3.17</v>
      </c>
    </row>
    <row r="34" spans="1:12">
      <c r="A34" s="10" t="s">
        <v>141</v>
      </c>
      <c r="B34" s="7"/>
      <c r="C34" s="4"/>
      <c r="D34" s="91"/>
      <c r="E34" s="4"/>
      <c r="F34" s="7"/>
      <c r="G34" s="21"/>
      <c r="H34" s="7"/>
      <c r="I34" s="7"/>
      <c r="J34" s="7"/>
      <c r="K34" s="7"/>
      <c r="L34" s="4"/>
    </row>
    <row r="35" spans="1:12" ht="225">
      <c r="A35" s="8">
        <v>3.18</v>
      </c>
      <c r="B35" s="5" t="s">
        <v>193</v>
      </c>
      <c r="C35" s="2"/>
      <c r="D35" s="92" t="s">
        <v>194</v>
      </c>
      <c r="E35" s="137" t="str">
        <f>"Evidence list for "&amp;TEXT(Table134[[#This Row],[No.]],"0.00")</f>
        <v>Evidence list for 3.18</v>
      </c>
      <c r="F35" s="5"/>
      <c r="G35" s="20" t="str">
        <f>IF(R3.18="Met",100%,IF(R3.18="Mostly met with some exceptions",80%,IF(R3.18="Partially met",50%,IF(R3.18="Substantially not met",20%,IF(R3.18="Not applicable","n/a","")))))</f>
        <v/>
      </c>
      <c r="H35" s="5"/>
      <c r="I35" s="5"/>
      <c r="J35" s="26"/>
      <c r="K35" s="5"/>
      <c r="L35" s="137" t="str">
        <f>"Task list for "&amp;TEXT(Table134[[#This Row],[No.]],"0.00")</f>
        <v>Task list for 3.18</v>
      </c>
    </row>
    <row r="36" spans="1:12">
      <c r="A36" s="10" t="s">
        <v>142</v>
      </c>
      <c r="B36" s="7"/>
      <c r="C36" s="4"/>
      <c r="D36" s="91"/>
      <c r="E36" s="4"/>
      <c r="F36" s="7"/>
      <c r="G36" s="21"/>
      <c r="H36" s="7"/>
      <c r="I36" s="7"/>
      <c r="J36" s="7"/>
      <c r="K36" s="7"/>
      <c r="L36" s="4"/>
    </row>
    <row r="37" spans="1:12" ht="60">
      <c r="A37" s="8">
        <v>3.19</v>
      </c>
      <c r="B37" s="5" t="s">
        <v>195</v>
      </c>
      <c r="C37" s="2"/>
      <c r="D37" s="92" t="s">
        <v>196</v>
      </c>
      <c r="E37" s="137" t="str">
        <f>"Evidence list for "&amp;TEXT(Table134[[#This Row],[No.]],"0.00")</f>
        <v>Evidence list for 3.19</v>
      </c>
      <c r="F37" s="5"/>
      <c r="G37" s="20" t="str">
        <f>IF(R3.19="Met",100%,IF(R3.19="Mostly met with some exceptions",80%,IF(R3.19="Partially met",50%,IF(R3.19="Substantially not met",20%,IF(R3.19="Not applicable","n/a","")))))</f>
        <v/>
      </c>
      <c r="H37" s="5"/>
      <c r="I37" s="5"/>
      <c r="J37" s="26"/>
      <c r="K37" s="5"/>
      <c r="L37" s="137" t="str">
        <f>"Task list for "&amp;TEXT(Table134[[#This Row],[No.]],"0.00")</f>
        <v>Task list for 3.19</v>
      </c>
    </row>
    <row r="38" spans="1:12" ht="195">
      <c r="A38" s="8">
        <v>3.2</v>
      </c>
      <c r="B38" s="5" t="s">
        <v>197</v>
      </c>
      <c r="C38" s="2"/>
      <c r="D38" s="92" t="s">
        <v>198</v>
      </c>
      <c r="E38" s="137" t="str">
        <f>"Evidence list for "&amp;TEXT(Table134[[#This Row],[No.]],"0.00")</f>
        <v>Evidence list for 3.20</v>
      </c>
      <c r="F38" s="5"/>
      <c r="G38" s="20" t="str">
        <f>IF(R3.20="Met",100%,IF(R3.20="Mostly met with some exceptions",80%,IF(R3.20="Partially met",50%,IF(R3.20="Substantially not met",20%,IF(R3.20="Not applicable","n/a","")))))</f>
        <v/>
      </c>
      <c r="H38" s="5"/>
      <c r="I38" s="5"/>
      <c r="J38" s="26"/>
      <c r="K38" s="5"/>
      <c r="L38" s="137" t="str">
        <f>"Task list for "&amp;TEXT(Table134[[#This Row],[No.]],"0.00")</f>
        <v>Task list for 3.20</v>
      </c>
    </row>
    <row r="39" spans="1:12">
      <c r="A39" s="10" t="s">
        <v>143</v>
      </c>
      <c r="B39" s="7"/>
      <c r="C39" s="4"/>
      <c r="D39" s="91"/>
      <c r="E39" s="4"/>
      <c r="F39" s="7"/>
      <c r="G39" s="21"/>
      <c r="H39" s="7"/>
      <c r="I39" s="7"/>
      <c r="J39" s="7"/>
      <c r="K39" s="7"/>
      <c r="L39" s="4"/>
    </row>
    <row r="40" spans="1:12" ht="120">
      <c r="A40" s="8">
        <v>3.21</v>
      </c>
      <c r="B40" s="5" t="s">
        <v>199</v>
      </c>
      <c r="C40" s="2"/>
      <c r="D40" s="92" t="s">
        <v>200</v>
      </c>
      <c r="E40" s="137" t="str">
        <f>"Evidence list for "&amp;TEXT(Table134[[#This Row],[No.]],"0.00")</f>
        <v>Evidence list for 3.21</v>
      </c>
      <c r="F40" s="5"/>
      <c r="G40" s="20" t="str">
        <f>IF(R3.21="Met",100%,IF(R3.21="Mostly met with some exceptions",80%,IF(R3.21="Partially met",50%,IF(R3.21="Substantially not met",20%,IF(R3.21="Not applicable","n/a","")))))</f>
        <v/>
      </c>
      <c r="H40" s="5"/>
      <c r="I40" s="5"/>
      <c r="J40" s="26"/>
      <c r="K40" s="5"/>
      <c r="L40" s="137" t="str">
        <f>"Task list for "&amp;TEXT(Table134[[#This Row],[No.]],"0.00")</f>
        <v>Task list for 3.21</v>
      </c>
    </row>
    <row r="41" spans="1:12" ht="409.5">
      <c r="A41" s="8">
        <v>3.22</v>
      </c>
      <c r="B41" s="5" t="s">
        <v>201</v>
      </c>
      <c r="C41" s="2"/>
      <c r="D41" s="92" t="s">
        <v>202</v>
      </c>
      <c r="E41" s="137" t="str">
        <f>"Evidence list for "&amp;TEXT(Table134[[#This Row],[No.]],"0.00")</f>
        <v>Evidence list for 3.22</v>
      </c>
      <c r="F41" s="5"/>
      <c r="G41" s="20" t="str">
        <f>IF(R3.22="Met",100%,IF(R3.22="Mostly met with some exceptions",80%,IF(R3.22="Partially met",50%,IF(R3.22="Substantially not met",20%,IF(R3.22="Not applicable","n/a","")))))</f>
        <v/>
      </c>
      <c r="H41" s="5"/>
      <c r="I41" s="5"/>
      <c r="J41" s="26"/>
      <c r="K41" s="5"/>
      <c r="L41" s="137" t="str">
        <f>"Task list for "&amp;TEXT(Table134[[#This Row],[No.]],"0.00")</f>
        <v>Task list for 3.22</v>
      </c>
    </row>
    <row r="42" spans="1:12">
      <c r="A42" s="10" t="s">
        <v>144</v>
      </c>
      <c r="B42" s="7"/>
      <c r="C42" s="4"/>
      <c r="D42" s="91"/>
      <c r="E42" s="4"/>
      <c r="F42" s="7"/>
      <c r="G42" s="21"/>
      <c r="H42" s="7"/>
      <c r="I42" s="7"/>
      <c r="J42" s="7"/>
      <c r="K42" s="7"/>
      <c r="L42" s="4"/>
    </row>
    <row r="43" spans="1:12" ht="180">
      <c r="A43" s="8">
        <v>3.23</v>
      </c>
      <c r="B43" s="5" t="s">
        <v>203</v>
      </c>
      <c r="C43" s="2"/>
      <c r="D43" s="92" t="s">
        <v>204</v>
      </c>
      <c r="E43" s="137" t="str">
        <f>"Evidence list for "&amp;TEXT(Table134[[#This Row],[No.]],"0.00")</f>
        <v>Evidence list for 3.23</v>
      </c>
      <c r="F43" s="5"/>
      <c r="G43" s="20" t="str">
        <f>IF(R3.23="Met",100%,IF(R3.23="Mostly met with some exceptions",80%,IF(R3.23="Partially met",50%,IF(R3.23="Substantially not met",20%,IF(R3.23="Not applicable","n/a","")))))</f>
        <v/>
      </c>
      <c r="H43" s="5"/>
      <c r="I43" s="5"/>
      <c r="J43" s="26"/>
      <c r="K43" s="5"/>
      <c r="L43" s="137" t="str">
        <f>"Task list for "&amp;TEXT(Table134[[#This Row],[No.]],"0.00")</f>
        <v>Task list for 3.23</v>
      </c>
    </row>
    <row r="44" spans="1:12">
      <c r="A44" s="10" t="s">
        <v>145</v>
      </c>
      <c r="B44" s="7"/>
      <c r="C44" s="4"/>
      <c r="D44" s="91"/>
      <c r="E44" s="4"/>
      <c r="F44" s="7"/>
      <c r="G44" s="21"/>
      <c r="H44" s="7"/>
      <c r="I44" s="7"/>
      <c r="J44" s="7"/>
      <c r="K44" s="7"/>
      <c r="L44" s="4"/>
    </row>
    <row r="45" spans="1:12" ht="75">
      <c r="A45" s="8">
        <v>3.24</v>
      </c>
      <c r="B45" s="5" t="s">
        <v>205</v>
      </c>
      <c r="C45" s="2"/>
      <c r="D45" s="92" t="s">
        <v>206</v>
      </c>
      <c r="E45" s="137" t="str">
        <f>"Evidence list for "&amp;TEXT(Table134[[#This Row],[No.]],"0.00")</f>
        <v>Evidence list for 3.24</v>
      </c>
      <c r="F45" s="5"/>
      <c r="G45" s="20" t="str">
        <f>IF(R3.24="Met",100%,IF(R3.24="Mostly met with some exceptions",80%,IF(R3.24="Partially met",50%,IF(R3.24="Substantially not met",20%,IF(R3.24="Not applicable","n/a","")))))</f>
        <v/>
      </c>
      <c r="H45" s="5"/>
      <c r="I45" s="5"/>
      <c r="J45" s="26"/>
      <c r="K45" s="5"/>
      <c r="L45" s="137" t="str">
        <f>"Task list for "&amp;TEXT(Table134[[#This Row],[No.]],"0.00")</f>
        <v>Task list for 3.24</v>
      </c>
    </row>
    <row r="46" spans="1:12">
      <c r="A46" s="10" t="s">
        <v>146</v>
      </c>
      <c r="B46" s="7"/>
      <c r="C46" s="4"/>
      <c r="D46" s="91"/>
      <c r="E46" s="4"/>
      <c r="F46" s="7"/>
      <c r="G46" s="21"/>
      <c r="H46" s="7"/>
      <c r="I46" s="7"/>
      <c r="J46" s="7"/>
      <c r="K46" s="7"/>
      <c r="L46" s="4"/>
    </row>
    <row r="47" spans="1:12" ht="135">
      <c r="A47" s="8">
        <v>3.25</v>
      </c>
      <c r="B47" s="5" t="s">
        <v>207</v>
      </c>
      <c r="C47" s="2"/>
      <c r="D47" s="92" t="s">
        <v>208</v>
      </c>
      <c r="E47" s="137" t="str">
        <f>"Evidence list for "&amp;TEXT(Table134[[#This Row],[No.]],"0.00")</f>
        <v>Evidence list for 3.25</v>
      </c>
      <c r="F47" s="5"/>
      <c r="G47" s="20" t="str">
        <f>IF(R3.25="Met",100%,IF(R3.25="Mostly met with some exceptions",80%,IF(R3.25="Partially met",50%,IF(R3.25="Substantially not met",20%,IF(R3.25="Not applicable","n/a","")))))</f>
        <v/>
      </c>
      <c r="H47" s="5"/>
      <c r="I47" s="5"/>
      <c r="J47" s="26"/>
      <c r="K47" s="5"/>
      <c r="L47" s="137" t="str">
        <f>"Task list for "&amp;TEXT(Table134[[#This Row],[No.]],"0.00")</f>
        <v>Task list for 3.25</v>
      </c>
    </row>
    <row r="48" spans="1:12">
      <c r="A48" s="10" t="s">
        <v>147</v>
      </c>
      <c r="B48" s="7"/>
      <c r="C48" s="4"/>
      <c r="D48" s="91"/>
      <c r="E48" s="4"/>
      <c r="F48" s="7"/>
      <c r="G48" s="21"/>
      <c r="H48" s="7"/>
      <c r="I48" s="7"/>
      <c r="J48" s="7"/>
      <c r="K48" s="7"/>
      <c r="L48" s="4"/>
    </row>
    <row r="49" spans="1:12" ht="255">
      <c r="A49" s="8">
        <v>3.26</v>
      </c>
      <c r="B49" s="5" t="s">
        <v>209</v>
      </c>
      <c r="C49" s="2"/>
      <c r="D49" s="92" t="s">
        <v>210</v>
      </c>
      <c r="E49" s="137" t="str">
        <f>"Evidence list for "&amp;TEXT(Table134[[#This Row],[No.]],"0.00")</f>
        <v>Evidence list for 3.26</v>
      </c>
      <c r="F49" s="5"/>
      <c r="G49" s="20" t="str">
        <f>IF(R3.26="Met",100%,IF(R3.26="Mostly met with some exceptions",80%,IF(R3.26="Partially met",50%,IF(R3.26="Substantially not met",20%,IF(R3.26="Not applicable","n/a","")))))</f>
        <v/>
      </c>
      <c r="H49" s="5"/>
      <c r="I49" s="5"/>
      <c r="J49" s="26"/>
      <c r="K49" s="5"/>
      <c r="L49" s="137" t="str">
        <f>"Task list for "&amp;TEXT(Table134[[#This Row],[No.]],"0.00")</f>
        <v>Task list for 3.26</v>
      </c>
    </row>
    <row r="50" spans="1:12">
      <c r="A50" s="16" t="s">
        <v>89</v>
      </c>
      <c r="B50" s="17"/>
      <c r="C50" s="18"/>
      <c r="D50" s="94"/>
      <c r="E50" s="18"/>
      <c r="F50" s="17"/>
      <c r="G50" s="25"/>
      <c r="H50" s="17"/>
      <c r="I50" s="17"/>
      <c r="J50" s="17"/>
      <c r="K50" s="17"/>
      <c r="L50" s="18"/>
    </row>
    <row r="51" spans="1:12">
      <c r="A51" s="10" t="s">
        <v>148</v>
      </c>
      <c r="B51" s="7"/>
      <c r="C51" s="4"/>
      <c r="D51" s="91"/>
      <c r="E51" s="4"/>
      <c r="F51" s="7"/>
      <c r="G51" s="21"/>
      <c r="H51" s="7"/>
      <c r="I51" s="7"/>
      <c r="J51" s="7"/>
      <c r="K51" s="7"/>
      <c r="L51" s="4"/>
    </row>
    <row r="52" spans="1:12" ht="270">
      <c r="A52" s="8">
        <v>3.27</v>
      </c>
      <c r="B52" s="5" t="s">
        <v>211</v>
      </c>
      <c r="C52" s="2"/>
      <c r="D52" s="92" t="s">
        <v>212</v>
      </c>
      <c r="E52" s="137" t="str">
        <f>"Evidence list for "&amp;TEXT(Table134[[#This Row],[No.]],"0.00")</f>
        <v>Evidence list for 3.27</v>
      </c>
      <c r="F52" s="5"/>
      <c r="G52" s="20" t="str">
        <f>IF(R3.27="Met",100%,IF(R3.27="Mostly met with some exceptions",80%,IF(R3.27="Partially met",50%,IF(R3.27="Substantially not met",20%,IF(R3.27="Not applicable","n/a","")))))</f>
        <v/>
      </c>
      <c r="H52" s="5"/>
      <c r="I52" s="5"/>
      <c r="J52" s="26"/>
      <c r="K52" s="5"/>
      <c r="L52" s="137" t="str">
        <f>"Task list for "&amp;TEXT(Table134[[#This Row],[No.]],"0.00")</f>
        <v>Task list for 3.27</v>
      </c>
    </row>
    <row r="53" spans="1:12">
      <c r="A53" s="10" t="s">
        <v>149</v>
      </c>
      <c r="B53" s="7"/>
      <c r="C53" s="4"/>
      <c r="D53" s="91"/>
      <c r="E53" s="4"/>
      <c r="F53" s="7"/>
      <c r="G53" s="21"/>
      <c r="H53" s="7"/>
      <c r="I53" s="7"/>
      <c r="J53" s="7"/>
      <c r="K53" s="7"/>
      <c r="L53" s="4"/>
    </row>
    <row r="54" spans="1:12" ht="375">
      <c r="A54" s="8">
        <v>3.28</v>
      </c>
      <c r="B54" s="5" t="s">
        <v>213</v>
      </c>
      <c r="C54" s="2"/>
      <c r="D54" s="92" t="s">
        <v>214</v>
      </c>
      <c r="E54" s="137" t="str">
        <f>"Evidence list for "&amp;TEXT(Table134[[#This Row],[No.]],"0.00")</f>
        <v>Evidence list for 3.28</v>
      </c>
      <c r="F54" s="5"/>
      <c r="G54" s="20" t="str">
        <f>IF(R3.28="Met",100%,IF(R3.28="Mostly met with some exceptions",80%,IF(R3.28="Partially met",50%,IF(R3.28="Substantially not met",20%,IF(R3.28="Not applicable","n/a","")))))</f>
        <v/>
      </c>
      <c r="H54" s="5"/>
      <c r="I54" s="5"/>
      <c r="J54" s="26"/>
      <c r="K54" s="5"/>
      <c r="L54" s="137" t="str">
        <f>"Task list for "&amp;TEXT(Table134[[#This Row],[No.]],"0.00")</f>
        <v>Task list for 3.28</v>
      </c>
    </row>
    <row r="55" spans="1:12">
      <c r="A55" s="10" t="s">
        <v>150</v>
      </c>
      <c r="B55" s="7"/>
      <c r="C55" s="4"/>
      <c r="D55" s="91"/>
      <c r="E55" s="4"/>
      <c r="F55" s="7"/>
      <c r="G55" s="21"/>
      <c r="H55" s="7"/>
      <c r="I55" s="7"/>
      <c r="J55" s="7"/>
      <c r="K55" s="7"/>
      <c r="L55" s="4"/>
    </row>
    <row r="56" spans="1:12" ht="120">
      <c r="A56" s="8">
        <v>3.29</v>
      </c>
      <c r="B56" s="5" t="s">
        <v>215</v>
      </c>
      <c r="C56" s="2"/>
      <c r="D56" s="92" t="s">
        <v>216</v>
      </c>
      <c r="E56" s="137" t="str">
        <f>"Evidence list for "&amp;TEXT(Table134[[#This Row],[No.]],"0.00")</f>
        <v>Evidence list for 3.29</v>
      </c>
      <c r="F56" s="5"/>
      <c r="G56" s="20" t="str">
        <f>IF(R3.29="Met",100%,IF(R3.29="Mostly met with some exceptions",80%,IF(R3.29="Partially met",50%,IF(R3.29="Substantially not met",20%,IF(R3.29="Not applicable","n/a","")))))</f>
        <v/>
      </c>
      <c r="H56" s="5"/>
      <c r="I56" s="5"/>
      <c r="J56" s="26"/>
      <c r="K56" s="5"/>
      <c r="L56" s="137" t="str">
        <f>"Task list for "&amp;TEXT(Table134[[#This Row],[No.]],"0.00")</f>
        <v>Task list for 3.29</v>
      </c>
    </row>
    <row r="57" spans="1:12">
      <c r="A57" s="10" t="s">
        <v>151</v>
      </c>
      <c r="B57" s="7"/>
      <c r="C57" s="4"/>
      <c r="D57" s="91"/>
      <c r="E57" s="4"/>
      <c r="F57" s="7"/>
      <c r="G57" s="21"/>
      <c r="H57" s="7"/>
      <c r="I57" s="7"/>
      <c r="J57" s="7"/>
      <c r="K57" s="7"/>
      <c r="L57" s="4"/>
    </row>
    <row r="58" spans="1:12" ht="195">
      <c r="A58" s="8">
        <v>3.3</v>
      </c>
      <c r="B58" s="5" t="s">
        <v>217</v>
      </c>
      <c r="C58" s="2"/>
      <c r="D58" s="92" t="s">
        <v>218</v>
      </c>
      <c r="E58" s="137" t="str">
        <f>"Evidence list for "&amp;TEXT(Table134[[#This Row],[No.]],"0.00")</f>
        <v>Evidence list for 3.30</v>
      </c>
      <c r="F58" s="5"/>
      <c r="G58" s="20" t="str">
        <f>IF(R3.30="Met",100%,IF(R3.30="Mostly met with some exceptions",80%,IF(R3.30="Partially met",50%,IF(R3.30="Substantially not met",20%,IF(R3.30="Not applicable","n/a","")))))</f>
        <v/>
      </c>
      <c r="H58" s="5"/>
      <c r="I58" s="5"/>
      <c r="J58" s="26"/>
      <c r="K58" s="5"/>
      <c r="L58" s="137" t="str">
        <f>"Task list for "&amp;TEXT(Table134[[#This Row],[No.]],"0.00")</f>
        <v>Task list for 3.30</v>
      </c>
    </row>
    <row r="59" spans="1:12">
      <c r="A59" s="10" t="s">
        <v>152</v>
      </c>
      <c r="B59" s="7"/>
      <c r="C59" s="4"/>
      <c r="D59" s="91"/>
      <c r="E59" s="4"/>
      <c r="F59" s="7"/>
      <c r="G59" s="21"/>
      <c r="H59" s="7"/>
      <c r="I59" s="7"/>
      <c r="J59" s="7"/>
      <c r="K59" s="7"/>
      <c r="L59" s="4"/>
    </row>
    <row r="60" spans="1:12" ht="150">
      <c r="A60" s="8">
        <v>3.31</v>
      </c>
      <c r="B60" s="5" t="s">
        <v>219</v>
      </c>
      <c r="C60" s="2"/>
      <c r="D60" s="92" t="s">
        <v>220</v>
      </c>
      <c r="E60" s="137" t="str">
        <f>"Evidence list for "&amp;TEXT(Table134[[#This Row],[No.]],"0.00")</f>
        <v>Evidence list for 3.31</v>
      </c>
      <c r="F60" s="5"/>
      <c r="G60" s="20" t="str">
        <f>IF(R3.31="Met",100%,IF(R3.31="Mostly met with some exceptions",80%,IF(R3.31="Partially met",50%,IF(R3.31="Substantially not met",20%,IF(R3.31="Not applicable","n/a","")))))</f>
        <v/>
      </c>
      <c r="H60" s="5"/>
      <c r="I60" s="5"/>
      <c r="J60" s="26"/>
      <c r="K60" s="5"/>
      <c r="L60" s="137" t="str">
        <f>"Task list for "&amp;TEXT(Table134[[#This Row],[No.]],"0.00")</f>
        <v>Task list for 3.31</v>
      </c>
    </row>
    <row r="61" spans="1:12">
      <c r="A61" s="16" t="s">
        <v>90</v>
      </c>
      <c r="B61" s="17"/>
      <c r="C61" s="18"/>
      <c r="D61" s="94"/>
      <c r="E61" s="18"/>
      <c r="F61" s="17"/>
      <c r="G61" s="25"/>
      <c r="H61" s="17"/>
      <c r="I61" s="17"/>
      <c r="J61" s="17"/>
      <c r="K61" s="17"/>
      <c r="L61" s="18"/>
    </row>
    <row r="62" spans="1:12">
      <c r="A62" s="10" t="s">
        <v>153</v>
      </c>
      <c r="B62" s="7"/>
      <c r="C62" s="4"/>
      <c r="D62" s="91"/>
      <c r="E62" s="4"/>
      <c r="F62" s="7"/>
      <c r="G62" s="21"/>
      <c r="H62" s="7"/>
      <c r="I62" s="7"/>
      <c r="J62" s="7"/>
      <c r="K62" s="7"/>
      <c r="L62" s="4"/>
    </row>
    <row r="63" spans="1:12" ht="135">
      <c r="A63" s="8">
        <v>3.32</v>
      </c>
      <c r="B63" s="5" t="s">
        <v>221</v>
      </c>
      <c r="C63" s="2"/>
      <c r="D63" s="92" t="s">
        <v>222</v>
      </c>
      <c r="E63" s="137" t="str">
        <f>"Evidence list for "&amp;TEXT(Table134[[#This Row],[No.]],"0.00")</f>
        <v>Evidence list for 3.32</v>
      </c>
      <c r="F63" s="5"/>
      <c r="G63" s="20" t="str">
        <f>IF(R3.32="Met",100%,IF(R3.32="Mostly met with some exceptions",80%,IF(R3.32="Partially met",50%,IF(R3.32="Substantially not met",20%,IF(R3.32="Not applicable","n/a","")))))</f>
        <v/>
      </c>
      <c r="H63" s="5"/>
      <c r="I63" s="5"/>
      <c r="J63" s="26"/>
      <c r="K63" s="5"/>
      <c r="L63" s="137" t="str">
        <f>"Task list for "&amp;TEXT(Table134[[#This Row],[No.]],"0.00")</f>
        <v>Task list for 3.32</v>
      </c>
    </row>
    <row r="64" spans="1:12" ht="105">
      <c r="A64" s="8">
        <v>3.33</v>
      </c>
      <c r="B64" s="5" t="s">
        <v>223</v>
      </c>
      <c r="C64" s="2"/>
      <c r="D64" s="92" t="s">
        <v>224</v>
      </c>
      <c r="E64" s="137" t="str">
        <f>"Evidence list for "&amp;TEXT(Table134[[#This Row],[No.]],"0.00")</f>
        <v>Evidence list for 3.33</v>
      </c>
      <c r="F64" s="5"/>
      <c r="G64" s="20" t="str">
        <f>IF(R3.33="Met",100%,IF(R3.33="Mostly met with some exceptions",80%,IF(R3.33="Partially met",50%,IF(R3.33="Substantially not met",20%,IF(R3.33="Not applicable","n/a","")))))</f>
        <v/>
      </c>
      <c r="H64" s="5"/>
      <c r="I64" s="5"/>
      <c r="J64" s="26"/>
      <c r="K64" s="5"/>
      <c r="L64" s="137" t="str">
        <f>"Task list for "&amp;TEXT(Table134[[#This Row],[No.]],"0.00")</f>
        <v>Task list for 3.33</v>
      </c>
    </row>
    <row r="65" spans="1:12">
      <c r="A65" s="10" t="s">
        <v>154</v>
      </c>
      <c r="B65" s="7"/>
      <c r="C65" s="4"/>
      <c r="D65" s="91"/>
      <c r="E65" s="4"/>
      <c r="F65" s="7"/>
      <c r="G65" s="21"/>
      <c r="H65" s="7"/>
      <c r="I65" s="7"/>
      <c r="J65" s="7"/>
      <c r="K65" s="7"/>
      <c r="L65" s="4"/>
    </row>
    <row r="66" spans="1:12" ht="60">
      <c r="A66" s="8">
        <v>3.34</v>
      </c>
      <c r="B66" s="5" t="s">
        <v>225</v>
      </c>
      <c r="C66" s="2"/>
      <c r="D66" s="92" t="s">
        <v>226</v>
      </c>
      <c r="E66" s="137" t="str">
        <f>"Evidence list for "&amp;TEXT(Table134[[#This Row],[No.]],"0.00")</f>
        <v>Evidence list for 3.34</v>
      </c>
      <c r="F66" s="5"/>
      <c r="G66" s="20" t="str">
        <f>IF(R3.34="Met",100%,IF(R3.34="Mostly met with some exceptions",80%,IF(R3.34="Partially met",50%,IF(R3.34="Substantially not met",20%,IF(R3.34="Not applicable","n/a","")))))</f>
        <v/>
      </c>
      <c r="H66" s="5"/>
      <c r="I66" s="5"/>
      <c r="J66" s="26"/>
      <c r="K66" s="5"/>
      <c r="L66" s="137" t="str">
        <f>"Task list for "&amp;TEXT(Table134[[#This Row],[No.]],"0.00")</f>
        <v>Task list for 3.34</v>
      </c>
    </row>
    <row r="67" spans="1:12">
      <c r="A67" s="10" t="s">
        <v>155</v>
      </c>
      <c r="B67" s="7"/>
      <c r="C67" s="4"/>
      <c r="D67" s="91"/>
      <c r="E67" s="4"/>
      <c r="F67" s="7"/>
      <c r="G67" s="21"/>
      <c r="H67" s="7"/>
      <c r="I67" s="7"/>
      <c r="J67" s="7"/>
      <c r="K67" s="7"/>
      <c r="L67" s="4"/>
    </row>
    <row r="68" spans="1:12" ht="45">
      <c r="A68" s="8">
        <v>3.35</v>
      </c>
      <c r="B68" s="5" t="s">
        <v>227</v>
      </c>
      <c r="C68" s="2"/>
      <c r="D68" s="92" t="s">
        <v>228</v>
      </c>
      <c r="E68" s="137" t="str">
        <f>"Evidence list for "&amp;TEXT(Table134[[#This Row],[No.]],"0.00")</f>
        <v>Evidence list for 3.35</v>
      </c>
      <c r="F68" s="5"/>
      <c r="G68" s="20" t="str">
        <f>IF(R3.35="Met",100%,IF(R3.35="Mostly met with some exceptions",80%,IF(R3.35="Partially met",50%,IF(R3.35="Substantially not met",20%,IF(R3.35="Not applicable","n/a","")))))</f>
        <v/>
      </c>
      <c r="H68" s="5"/>
      <c r="I68" s="5"/>
      <c r="J68" s="26"/>
      <c r="K68" s="5"/>
      <c r="L68" s="137" t="str">
        <f>"Task list for "&amp;TEXT(Table134[[#This Row],[No.]],"0.00")</f>
        <v>Task list for 3.35</v>
      </c>
    </row>
    <row r="69" spans="1:12">
      <c r="A69" s="16" t="s">
        <v>91</v>
      </c>
      <c r="B69" s="17"/>
      <c r="C69" s="18"/>
      <c r="D69" s="94"/>
      <c r="E69" s="18"/>
      <c r="F69" s="17"/>
      <c r="G69" s="25"/>
      <c r="H69" s="17"/>
      <c r="I69" s="17"/>
      <c r="J69" s="17"/>
      <c r="K69" s="17"/>
      <c r="L69" s="18"/>
    </row>
    <row r="70" spans="1:12">
      <c r="A70" s="10" t="s">
        <v>156</v>
      </c>
      <c r="B70" s="7"/>
      <c r="C70" s="4"/>
      <c r="D70" s="91"/>
      <c r="E70" s="4"/>
      <c r="F70" s="7"/>
      <c r="G70" s="21"/>
      <c r="H70" s="7"/>
      <c r="I70" s="7"/>
      <c r="J70" s="7"/>
      <c r="K70" s="7"/>
      <c r="L70" s="4"/>
    </row>
    <row r="71" spans="1:12" ht="150">
      <c r="A71" s="8">
        <v>3.36</v>
      </c>
      <c r="B71" s="5" t="s">
        <v>229</v>
      </c>
      <c r="C71" s="2"/>
      <c r="D71" s="92" t="s">
        <v>230</v>
      </c>
      <c r="E71" s="137" t="str">
        <f>"Evidence list for "&amp;TEXT(Table134[[#This Row],[No.]],"0.00")</f>
        <v>Evidence list for 3.36</v>
      </c>
      <c r="F71" s="5"/>
      <c r="G71" s="20" t="str">
        <f>IF(R3.36="Met",100%,IF(R3.36="Mostly met with some exceptions",80%,IF(R3.36="Partially met",50%,IF(R3.36="Substantially not met",20%,IF(R3.36="Not applicable","n/a","")))))</f>
        <v/>
      </c>
      <c r="H71" s="5"/>
      <c r="I71" s="5"/>
      <c r="J71" s="26"/>
      <c r="K71" s="5"/>
      <c r="L71" s="137" t="str">
        <f>"Task list for "&amp;TEXT(Table134[[#This Row],[No.]],"0.00")</f>
        <v>Task list for 3.36</v>
      </c>
    </row>
    <row r="72" spans="1:12">
      <c r="A72" s="10" t="s">
        <v>157</v>
      </c>
      <c r="B72" s="7"/>
      <c r="C72" s="4"/>
      <c r="D72" s="91"/>
      <c r="E72" s="4"/>
      <c r="F72" s="7"/>
      <c r="G72" s="21"/>
      <c r="H72" s="7"/>
      <c r="I72" s="7"/>
      <c r="J72" s="7"/>
      <c r="K72" s="7"/>
      <c r="L72" s="4"/>
    </row>
    <row r="73" spans="1:12" ht="315">
      <c r="A73" s="8">
        <v>3.37</v>
      </c>
      <c r="B73" s="5" t="s">
        <v>231</v>
      </c>
      <c r="C73" s="2"/>
      <c r="D73" s="92" t="s">
        <v>232</v>
      </c>
      <c r="E73" s="137" t="str">
        <f>"Evidence list for "&amp;TEXT(Table134[[#This Row],[No.]],"0.00")</f>
        <v>Evidence list for 3.37</v>
      </c>
      <c r="F73" s="5"/>
      <c r="G73" s="20" t="str">
        <f>IF(R3.37="Met",100%,IF(R3.37="Mostly met with some exceptions",80%,IF(R3.37="Partially met",50%,IF(R3.37="Substantially not met",20%,IF(R3.37="Not applicable","n/a","")))))</f>
        <v/>
      </c>
      <c r="H73" s="5"/>
      <c r="I73" s="5"/>
      <c r="J73" s="26"/>
      <c r="K73" s="5"/>
      <c r="L73" s="137" t="str">
        <f>"Task list for "&amp;TEXT(Table134[[#This Row],[No.]],"0.00")</f>
        <v>Task list for 3.37</v>
      </c>
    </row>
    <row r="74" spans="1:12" ht="255">
      <c r="A74" s="8">
        <v>3.38</v>
      </c>
      <c r="B74" s="5" t="s">
        <v>233</v>
      </c>
      <c r="C74" s="2"/>
      <c r="D74" s="92" t="s">
        <v>234</v>
      </c>
      <c r="E74" s="137" t="str">
        <f>"Evidence list for "&amp;TEXT(Table134[[#This Row],[No.]],"0.00")</f>
        <v>Evidence list for 3.38</v>
      </c>
      <c r="F74" s="5"/>
      <c r="G74" s="20" t="str">
        <f>IF(R3.38="Met",100%,IF(R3.38="Mostly met with some exceptions",80%,IF(R3.38="Partially met",50%,IF(R3.38="Substantially not met",20%,IF(R3.38="Not applicable","n/a","")))))</f>
        <v/>
      </c>
      <c r="H74" s="5"/>
      <c r="I74" s="5"/>
      <c r="J74" s="26"/>
      <c r="K74" s="5"/>
      <c r="L74" s="137" t="str">
        <f>"Task list for "&amp;TEXT(Table134[[#This Row],[No.]],"0.00")</f>
        <v>Task list for 3.38</v>
      </c>
    </row>
    <row r="75" spans="1:12">
      <c r="A75" s="10" t="s">
        <v>158</v>
      </c>
      <c r="B75" s="7"/>
      <c r="C75" s="4"/>
      <c r="D75" s="91"/>
      <c r="E75" s="4"/>
      <c r="F75" s="7"/>
      <c r="G75" s="21"/>
      <c r="H75" s="7"/>
      <c r="I75" s="7"/>
      <c r="J75" s="7"/>
      <c r="K75" s="7"/>
      <c r="L75" s="4"/>
    </row>
    <row r="76" spans="1:12" ht="90">
      <c r="A76" s="8">
        <v>3.39</v>
      </c>
      <c r="B76" s="5" t="s">
        <v>235</v>
      </c>
      <c r="C76" s="2"/>
      <c r="D76" s="92" t="s">
        <v>236</v>
      </c>
      <c r="E76" s="137" t="str">
        <f>"Evidence list for "&amp;TEXT(Table134[[#This Row],[No.]],"0.00")</f>
        <v>Evidence list for 3.39</v>
      </c>
      <c r="F76" s="5"/>
      <c r="G76" s="20" t="str">
        <f>IF(R3.39="Met",100%,IF(R3.39="Mostly met with some exceptions",80%,IF(R3.39="Partially met",50%,IF(R3.39="Substantially not met",20%,IF(R3.39="Not applicable","n/a","")))))</f>
        <v/>
      </c>
      <c r="H76" s="5"/>
      <c r="I76" s="5"/>
      <c r="J76" s="26"/>
      <c r="K76" s="5"/>
      <c r="L76" s="137" t="str">
        <f>"Task list for "&amp;TEXT(Table134[[#This Row],[No.]],"0.00")</f>
        <v>Task list for 3.39</v>
      </c>
    </row>
  </sheetData>
  <dataConsolidate/>
  <dataValidations count="4">
    <dataValidation type="list" allowBlank="1" showInputMessage="1" showErrorMessage="1" sqref="K6:K9 K11 K14:K16 K18 K20 K22 K24 K27 K29:K30 K32:K33 K35 K37:K38 K40:K41 K43 K45 K47 K49 K52 K54 K56 K58 K60 K63:K64 K66 K68 K71 K73:K74 K76" xr:uid="{23829B30-0B25-4A34-859D-AA8E7BF56079}">
      <formula1>"High, Medium, Low"</formula1>
    </dataValidation>
    <dataValidation type="date" operator="greaterThanOrEqual" allowBlank="1" showInputMessage="1" showErrorMessage="1" sqref="J6:J9 J11 J14:J16 J18 J20 J22 J24 J27 J29:J30 J32:J33 J35 J37:J38 J40:J41 J43 J45 J47 J49 J52 J54 J56 J58 J60 J63:J64 J66 J68 J71 J73:J74 J76" xr:uid="{0A78F936-FCEA-4EC2-BAFD-269F71718E9E}">
      <formula1>366</formula1>
    </dataValidation>
    <dataValidation type="list" allowBlank="1" showInputMessage="1" showErrorMessage="1" sqref="F56 F7 F8 F9 F11 F14 F15 F16 F18 F20 F22 F24 F27 F29 F30 F32 F33 F35 F37 F38 F40 F58 F60 F63 F64 F66 F52 F54" xr:uid="{D31EAA0A-4205-4561-B1D6-6674C515B8EB}">
      <formula1>"Met, Mostly met with some exceptions, Partially met, Substantially not met"</formula1>
    </dataValidation>
    <dataValidation type="list" allowBlank="1" showInputMessage="1" showErrorMessage="1" sqref="F6 F41 F43 F47 F49 F68 F71 F73:F74 F76 F45" xr:uid="{F9588FD6-D6A7-47F6-9E62-6B15AABF677A}">
      <formula1>"Met, Mostly met with some exceptions, Partially met, Substantially not met, Not Applicable"</formula1>
    </dataValidation>
  </dataValidations>
  <hyperlinks>
    <hyperlink ref="L6" location="T3.01" display="T3.01" xr:uid="{B0D44246-82D5-4DD6-AC40-81977AF50F87}"/>
    <hyperlink ref="L7" location="T3.02" display="T3.02" xr:uid="{E907619D-677B-43C1-8EFD-13D8B2D82D07}"/>
    <hyperlink ref="L8" location="T3.03" display="T3.03" xr:uid="{E2762578-6F28-4C36-BF11-E5EF2D384A3A}"/>
    <hyperlink ref="L9" location="T3.04" display="T3.04" xr:uid="{DCC0373F-F563-4DDD-93A1-29F936FD4279}"/>
    <hyperlink ref="L11" location="T3.05" display="T3.05" xr:uid="{4E9A59B5-DDCE-4F27-BFC0-F7978F08809E}"/>
    <hyperlink ref="L14" location="T3.06" display="T3.06" xr:uid="{228A08E0-0391-41AF-A2C2-9FCE678D35FC}"/>
    <hyperlink ref="L15" location="T3.07" display="T3.07" xr:uid="{4D400FBA-5C6F-4F79-82B0-8E6E838FD2A6}"/>
    <hyperlink ref="L16" location="T3.08" display="T3.08" xr:uid="{CAC08F74-24FE-4C28-A44D-2F336137A78B}"/>
    <hyperlink ref="L18" location="T3.09" display="T3.09" xr:uid="{16807B90-B055-4825-A769-D6F53991EC41}"/>
    <hyperlink ref="L20" location="T3.10" display="T3.10" xr:uid="{79839BF6-F79A-4887-A112-B3375261E700}"/>
    <hyperlink ref="L22" location="T3.11" display="T3.11" xr:uid="{5F8AC066-957E-4F19-8C34-4AAA3ED51B91}"/>
    <hyperlink ref="L24" location="T3.12" display="T3.12" xr:uid="{78507B86-9372-4DA9-8641-B1735C5E31C7}"/>
    <hyperlink ref="L27" location="T3.13" display="T3.13" xr:uid="{2463C2D7-86C3-4B36-98BA-0B311602344C}"/>
    <hyperlink ref="L29" location="T3.14" display="T3.14" xr:uid="{60AAAD1D-BBC5-4053-B764-E688607EE0AD}"/>
    <hyperlink ref="L30" location="T3.15" display="T3.15" xr:uid="{55AEBB69-2622-4CD0-913C-FC9B918F2B9C}"/>
    <hyperlink ref="L32" location="T3.16" display="T3.16" xr:uid="{C06C3AEF-7F92-41DB-8B38-6A5F7C8492D6}"/>
    <hyperlink ref="L33" location="T3.17" display="T3.17" xr:uid="{5D1E96E8-F83A-4800-89CC-6A27B6C17A9B}"/>
    <hyperlink ref="L35" location="T3.18" display="T3.18" xr:uid="{74512CEE-F6F1-4F36-A353-9EB9BF4B2DC3}"/>
    <hyperlink ref="L37" location="T3.19" display="T3.19" xr:uid="{258153BB-1E07-4060-B632-BA54232CDEFA}"/>
    <hyperlink ref="L38" location="T3.20" display="T3.20" xr:uid="{F3046A91-A560-42A4-BA36-20AC1694E6BC}"/>
    <hyperlink ref="L40" location="T3.21" display="T3.21" xr:uid="{5951DAFF-19BD-4B77-A5FC-1D2F7A480BF2}"/>
    <hyperlink ref="L41" location="T3.22" display="T3.22" xr:uid="{A80E296C-B815-49E9-BC46-DF40C93A1B86}"/>
    <hyperlink ref="L43" location="T3.23" display="T3.23" xr:uid="{58F56E9D-0A6D-4EC0-97E4-C1A0F9D5A265}"/>
    <hyperlink ref="L45" location="T3.24" display="T3.24" xr:uid="{3F058F61-1C99-4DEF-B82D-C2ED9A048A5E}"/>
    <hyperlink ref="L47" location="T3.25" display="T3.25" xr:uid="{E4A0E0CD-83BC-4A95-BD5F-69628ED72B28}"/>
    <hyperlink ref="L49" location="T3.26" display="T3.26" xr:uid="{D9925AB4-EDDB-4EB3-8801-A6DC8AF3BC46}"/>
    <hyperlink ref="L52" location="T3.27" display="T3.27" xr:uid="{C8BFBB75-794B-44E8-82E9-3E348D56C3C0}"/>
    <hyperlink ref="L54" location="T3.28" display="T3.28" xr:uid="{770D25CF-69AB-4635-860A-7B2392128E7F}"/>
    <hyperlink ref="L56" location="T3.29" display="T3.29" xr:uid="{E72340F5-1EEF-40CB-9E29-A1BEDC033805}"/>
    <hyperlink ref="L58" location="T3.30" display="T3.30" xr:uid="{041D466C-7177-4510-B637-8ABB21980411}"/>
    <hyperlink ref="L60" location="T3.31" display="T3.31" xr:uid="{BA35950B-FC13-4B9D-8CA0-676E64B06E1F}"/>
    <hyperlink ref="L63" location="T3.32" display="T3.32" xr:uid="{C3FCDCAD-4B5F-4A11-8876-8DAEAEA4E886}"/>
    <hyperlink ref="L64" location="T3.33" display="T3.33" xr:uid="{DB7BF42C-A2E1-4E35-8055-CB003B12AFFA}"/>
    <hyperlink ref="L66" location="T3.34" display="T3.34" xr:uid="{0156612A-E4D6-4B46-A2BD-609C36A29F59}"/>
    <hyperlink ref="L68" location="T3.35" display="T3.35" xr:uid="{4A0F91D0-115F-45FC-AFCE-3BD3C80572A5}"/>
    <hyperlink ref="L71" location="T3.36" display="T3.36" xr:uid="{FEEED4B3-05A6-48EF-975E-54FDA1BDDDFB}"/>
    <hyperlink ref="L73" location="T3.37" display="T3.37" xr:uid="{1B8A821D-342E-4F8F-A67A-F2DB18C16C80}"/>
    <hyperlink ref="L74" location="T3.38" display="T3.38" xr:uid="{BFBA394C-8207-4338-B60A-7777553C0D80}"/>
    <hyperlink ref="L76" location="T3.39" display="T3.39" xr:uid="{9EF7DCAD-D1DA-411A-B947-08B88647FB35}"/>
    <hyperlink ref="E6" location="E3.01" display="E3.01" xr:uid="{6CC01EEE-D48E-47AC-9795-4D4254D06EE8}"/>
    <hyperlink ref="E7" location="E3.02" display="E3.02" xr:uid="{7E091683-7FE5-46BB-8317-4462D5B59C4A}"/>
    <hyperlink ref="E8" location="E3.03" display="E3.03" xr:uid="{293173E1-54BE-4A45-AEC1-D2A6F9532660}"/>
    <hyperlink ref="E9" location="E3.04" display="E3.04" xr:uid="{75203165-C249-4F33-8397-63F160D5C4F9}"/>
    <hyperlink ref="E11" location="E3.05" display="E3.05" xr:uid="{16DE4899-6D1E-433C-B50C-9C55BE801A65}"/>
    <hyperlink ref="E14" location="E3.06" display="E3.06" xr:uid="{2130F935-F832-4868-973E-0CC1FD599B1C}"/>
    <hyperlink ref="E15" location="E3.07" display="E3.07" xr:uid="{3D204B33-1E1C-4637-BDE3-69AA967935E1}"/>
    <hyperlink ref="E16" location="E3.08" display="E3.08" xr:uid="{CB1EA247-5705-449F-883B-0AAAAC4CB787}"/>
    <hyperlink ref="E18" location="E3.09" display="E3.09" xr:uid="{8E1D4D9E-E4B9-4A6B-BA62-7FC4E48F5D87}"/>
    <hyperlink ref="E20" location="E3.10" display="E3.10" xr:uid="{9C6A0CBA-141D-4505-9919-AA24C05240F3}"/>
    <hyperlink ref="E22" location="E3.11" display="E3.11" xr:uid="{EC264462-1540-41D7-B8D8-2629EF9F84BA}"/>
    <hyperlink ref="E24" location="E3.12" display="E3.12" xr:uid="{7DEF73B9-DD81-4BEB-A785-F758894C6264}"/>
    <hyperlink ref="E27" location="E3.13" display="E3.13" xr:uid="{A1ED15E4-0507-4F4D-83FB-0C0BA10DECA5}"/>
    <hyperlink ref="E29" location="E3.14" display="E3.14" xr:uid="{23B7FDF3-F3C8-46AF-80CA-FD6E98A4B640}"/>
    <hyperlink ref="E30" location="E3.15" display="E3.15" xr:uid="{D670410F-1912-4553-B9B0-A7854560D73A}"/>
    <hyperlink ref="E32" location="E3.16" display="E3.16" xr:uid="{1D3C14BE-4CDF-4577-AE22-E2C98B9DD9DB}"/>
    <hyperlink ref="E33" location="E3.17" display="E3.17" xr:uid="{FDC104FC-7C23-4555-AA7B-A351EB545BCF}"/>
    <hyperlink ref="E35" location="E3.18" display="E3.18" xr:uid="{B2800153-DFF9-4ECF-8540-CF2B89203171}"/>
    <hyperlink ref="E37" location="E3.19" display="E3.19" xr:uid="{8158A2AD-ED86-4929-B276-EE6446A7D5AB}"/>
    <hyperlink ref="E38" location="E3.20" display="E3.20" xr:uid="{9BF40475-31D4-4EED-84D8-6AE3837B97D6}"/>
    <hyperlink ref="E40" location="E3.21" display="E3.21" xr:uid="{71269C6F-86CD-4655-B043-86B6CA076AED}"/>
    <hyperlink ref="E41" location="E3.22" display="E3.22" xr:uid="{5EA2A730-5D4C-4594-8D92-F0EB08F007B4}"/>
    <hyperlink ref="E43" location="E3.23" display="E3.23" xr:uid="{310A8F6D-8E14-477A-A1D8-62C0E999527B}"/>
    <hyperlink ref="E45" location="E3.24" display="E3.24" xr:uid="{735F4DE2-3DC6-4275-97F5-8038DF203B89}"/>
    <hyperlink ref="E47" location="E3.25" display="E3.25" xr:uid="{B198F0FE-24FC-4553-93CD-84698DAD6419}"/>
    <hyperlink ref="E49" location="E3.26" display="E3.26" xr:uid="{15741899-40B8-404A-A49C-C0F09818B13B}"/>
    <hyperlink ref="E52" location="E3.27" display="E3.27" xr:uid="{3C83C809-5C95-4366-BB4E-0467B5436872}"/>
    <hyperlink ref="E54" location="E3.28" display="E3.28" xr:uid="{F74CC84E-0923-4463-A9E0-CB9674440380}"/>
    <hyperlink ref="E56" location="E3.29" display="E3.29" xr:uid="{E511B16C-E5DA-4039-BC77-6625DCDBD98D}"/>
    <hyperlink ref="E58" location="E3.30" display="E3.30" xr:uid="{7759D57F-7E94-4126-8B7B-042788AC115A}"/>
    <hyperlink ref="E60" location="E3.31" display="E3.31" xr:uid="{7BA4E5B9-AC1C-4819-BB70-ACF885B0885D}"/>
    <hyperlink ref="E63" location="E3.32" display="E3.32" xr:uid="{CBB72E4B-52D0-440F-9F41-D51BDF83626E}"/>
    <hyperlink ref="E64" location="E3.33" display="E3.33" xr:uid="{80535D9B-7F69-43E2-A3A5-0F810FC72A67}"/>
    <hyperlink ref="E66" location="E3.34" display="E3.34" xr:uid="{1541AABA-837E-4A67-9440-9AC60FA1A924}"/>
    <hyperlink ref="E68" location="E3.35" display="E3.35" xr:uid="{991D6274-60CC-401A-A29A-5A9F714B2DF2}"/>
    <hyperlink ref="E71" location="E3.36" display="E3.36" xr:uid="{E9A7A91B-8A78-4128-B52D-CB08B45B9DFB}"/>
    <hyperlink ref="E73" location="E3.37" display="E3.37" xr:uid="{D4BAFAE3-66BE-4B28-AEAD-EC79CB6D738D}"/>
    <hyperlink ref="E74" location="E3.38" display="E3.38" xr:uid="{CDD314E2-2C5F-46B9-88D9-31C23D3EC9DD}"/>
    <hyperlink ref="E76" location="E3.39" display="E3.39" xr:uid="{F88189D8-A143-4939-914D-87AEB536952F}"/>
  </hyperlinks>
  <pageMargins left="0.23622047244094491" right="0.23622047244094491" top="0.74803149606299213" bottom="0.74803149606299213" header="0.31496062992125984" footer="0.31496062992125984"/>
  <pageSetup paperSize="9" scale="80" pageOrder="overThenDown" orientation="landscape" r:id="rId1"/>
  <headerFooter>
    <oddFooter>&amp;L&amp;9&amp;A&amp;R&amp;9&amp;P of &amp;N | &amp;D | &amp;T</oddFooter>
  </headerFooter>
  <colBreaks count="1" manualBreakCount="1">
    <brk id="4" max="1048575" man="1"/>
  </colBreak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10F69-A2A6-4403-8E0F-60354D5B5DD5}">
  <sheetPr>
    <pageSetUpPr fitToPage="1"/>
  </sheetPr>
  <dimension ref="A1:E234"/>
  <sheetViews>
    <sheetView showGridLines="0" workbookViewId="0">
      <pane ySplit="5" topLeftCell="A6" activePane="bottomLeft" state="frozen"/>
      <selection pane="bottomLeft" activeCell="A6" sqref="A6"/>
    </sheetView>
  </sheetViews>
  <sheetFormatPr defaultColWidth="0" defaultRowHeight="15" zeroHeight="1"/>
  <cols>
    <col min="1" max="1" width="1.7109375" customWidth="1"/>
    <col min="2" max="2" width="6.7109375" customWidth="1"/>
    <col min="3" max="4" width="91.7109375" customWidth="1"/>
    <col min="5" max="5" width="1.7109375" customWidth="1"/>
    <col min="6" max="16384" width="9.140625" hidden="1"/>
  </cols>
  <sheetData>
    <row r="1" spans="2:4">
      <c r="B1" t="s">
        <v>272</v>
      </c>
    </row>
    <row r="2" spans="2:4"/>
    <row r="3" spans="2:4" ht="26.25">
      <c r="B3" s="97" t="str">
        <f>ModelOfCare!B2</f>
        <v>Model of Care Standard</v>
      </c>
    </row>
    <row r="4" spans="2:4"/>
    <row r="5" spans="2:4" ht="25.5" customHeight="1">
      <c r="B5" s="99" t="s">
        <v>0</v>
      </c>
      <c r="C5" s="100" t="s">
        <v>274</v>
      </c>
      <c r="D5" s="101" t="s">
        <v>275</v>
      </c>
    </row>
    <row r="6" spans="2:4">
      <c r="B6" s="121" t="s">
        <v>86</v>
      </c>
      <c r="C6" s="122"/>
      <c r="D6" s="123"/>
    </row>
    <row r="7" spans="2:4">
      <c r="B7" s="103" t="s">
        <v>131</v>
      </c>
      <c r="C7" s="127"/>
      <c r="D7" s="128"/>
    </row>
    <row r="8" spans="2:4">
      <c r="B8" s="129" t="s">
        <v>287</v>
      </c>
      <c r="C8" s="109" t="s">
        <v>277</v>
      </c>
      <c r="D8" s="110"/>
    </row>
    <row r="9" spans="2:4">
      <c r="B9" s="106"/>
      <c r="C9" s="111" t="s">
        <v>278</v>
      </c>
      <c r="D9" s="112"/>
    </row>
    <row r="10" spans="2:4">
      <c r="B10" s="106"/>
      <c r="C10" s="111" t="s">
        <v>279</v>
      </c>
      <c r="D10" s="112"/>
    </row>
    <row r="11" spans="2:4">
      <c r="B11" s="106"/>
      <c r="C11" s="111" t="s">
        <v>280</v>
      </c>
      <c r="D11" s="112"/>
    </row>
    <row r="12" spans="2:4">
      <c r="B12" s="107"/>
      <c r="C12" s="113" t="s">
        <v>281</v>
      </c>
      <c r="D12" s="114"/>
    </row>
    <row r="13" spans="2:4">
      <c r="B13" s="129">
        <v>3.02</v>
      </c>
      <c r="C13" s="109" t="s">
        <v>277</v>
      </c>
      <c r="D13" s="110"/>
    </row>
    <row r="14" spans="2:4">
      <c r="B14" s="106"/>
      <c r="C14" s="111" t="s">
        <v>278</v>
      </c>
      <c r="D14" s="112"/>
    </row>
    <row r="15" spans="2:4">
      <c r="B15" s="106"/>
      <c r="C15" s="111" t="s">
        <v>279</v>
      </c>
      <c r="D15" s="112"/>
    </row>
    <row r="16" spans="2:4">
      <c r="B16" s="106"/>
      <c r="C16" s="111" t="s">
        <v>280</v>
      </c>
      <c r="D16" s="112"/>
    </row>
    <row r="17" spans="2:4">
      <c r="B17" s="107"/>
      <c r="C17" s="113" t="s">
        <v>281</v>
      </c>
      <c r="D17" s="114"/>
    </row>
    <row r="18" spans="2:4">
      <c r="B18" s="129">
        <v>3.03</v>
      </c>
      <c r="C18" s="109" t="s">
        <v>277</v>
      </c>
      <c r="D18" s="110"/>
    </row>
    <row r="19" spans="2:4">
      <c r="B19" s="106"/>
      <c r="C19" s="111" t="s">
        <v>278</v>
      </c>
      <c r="D19" s="112"/>
    </row>
    <row r="20" spans="2:4">
      <c r="B20" s="106"/>
      <c r="C20" s="111" t="s">
        <v>279</v>
      </c>
      <c r="D20" s="112"/>
    </row>
    <row r="21" spans="2:4">
      <c r="B21" s="106"/>
      <c r="C21" s="111" t="s">
        <v>280</v>
      </c>
      <c r="D21" s="112"/>
    </row>
    <row r="22" spans="2:4">
      <c r="B22" s="107"/>
      <c r="C22" s="113" t="s">
        <v>281</v>
      </c>
      <c r="D22" s="114"/>
    </row>
    <row r="23" spans="2:4">
      <c r="B23" s="129">
        <v>3.04</v>
      </c>
      <c r="C23" s="109" t="s">
        <v>277</v>
      </c>
      <c r="D23" s="110"/>
    </row>
    <row r="24" spans="2:4">
      <c r="B24" s="106"/>
      <c r="C24" s="111" t="s">
        <v>278</v>
      </c>
      <c r="D24" s="112"/>
    </row>
    <row r="25" spans="2:4">
      <c r="B25" s="106"/>
      <c r="C25" s="111" t="s">
        <v>279</v>
      </c>
      <c r="D25" s="112"/>
    </row>
    <row r="26" spans="2:4">
      <c r="B26" s="106"/>
      <c r="C26" s="111" t="s">
        <v>280</v>
      </c>
      <c r="D26" s="112"/>
    </row>
    <row r="27" spans="2:4">
      <c r="B27" s="107"/>
      <c r="C27" s="113" t="s">
        <v>281</v>
      </c>
      <c r="D27" s="114"/>
    </row>
    <row r="28" spans="2:4">
      <c r="B28" s="103" t="s">
        <v>132</v>
      </c>
      <c r="C28" s="127"/>
      <c r="D28" s="128"/>
    </row>
    <row r="29" spans="2:4">
      <c r="B29" s="129">
        <v>3.05</v>
      </c>
      <c r="C29" s="109" t="s">
        <v>277</v>
      </c>
      <c r="D29" s="110"/>
    </row>
    <row r="30" spans="2:4">
      <c r="B30" s="106"/>
      <c r="C30" s="111" t="s">
        <v>278</v>
      </c>
      <c r="D30" s="112"/>
    </row>
    <row r="31" spans="2:4">
      <c r="B31" s="106"/>
      <c r="C31" s="111" t="s">
        <v>279</v>
      </c>
      <c r="D31" s="112"/>
    </row>
    <row r="32" spans="2:4">
      <c r="B32" s="106"/>
      <c r="C32" s="111" t="s">
        <v>280</v>
      </c>
      <c r="D32" s="112"/>
    </row>
    <row r="33" spans="2:4">
      <c r="B33" s="107"/>
      <c r="C33" s="113" t="s">
        <v>281</v>
      </c>
      <c r="D33" s="114"/>
    </row>
    <row r="34" spans="2:4">
      <c r="B34" s="121" t="s">
        <v>87</v>
      </c>
      <c r="C34" s="122"/>
      <c r="D34" s="123"/>
    </row>
    <row r="35" spans="2:4">
      <c r="B35" s="103" t="s">
        <v>133</v>
      </c>
      <c r="C35" s="127"/>
      <c r="D35" s="128"/>
    </row>
    <row r="36" spans="2:4">
      <c r="B36" s="129">
        <v>3.06</v>
      </c>
      <c r="C36" s="109" t="s">
        <v>277</v>
      </c>
      <c r="D36" s="110"/>
    </row>
    <row r="37" spans="2:4">
      <c r="B37" s="106"/>
      <c r="C37" s="111" t="s">
        <v>278</v>
      </c>
      <c r="D37" s="112"/>
    </row>
    <row r="38" spans="2:4">
      <c r="B38" s="106"/>
      <c r="C38" s="111" t="s">
        <v>279</v>
      </c>
      <c r="D38" s="112"/>
    </row>
    <row r="39" spans="2:4">
      <c r="B39" s="106"/>
      <c r="C39" s="111" t="s">
        <v>280</v>
      </c>
      <c r="D39" s="112"/>
    </row>
    <row r="40" spans="2:4">
      <c r="B40" s="107"/>
      <c r="C40" s="113" t="s">
        <v>281</v>
      </c>
      <c r="D40" s="114"/>
    </row>
    <row r="41" spans="2:4">
      <c r="B41" s="129">
        <v>3.07</v>
      </c>
      <c r="C41" s="109" t="s">
        <v>277</v>
      </c>
      <c r="D41" s="110"/>
    </row>
    <row r="42" spans="2:4">
      <c r="B42" s="106"/>
      <c r="C42" s="111" t="s">
        <v>278</v>
      </c>
      <c r="D42" s="112"/>
    </row>
    <row r="43" spans="2:4">
      <c r="B43" s="106"/>
      <c r="C43" s="111" t="s">
        <v>279</v>
      </c>
      <c r="D43" s="112"/>
    </row>
    <row r="44" spans="2:4">
      <c r="B44" s="106"/>
      <c r="C44" s="111" t="s">
        <v>280</v>
      </c>
      <c r="D44" s="112"/>
    </row>
    <row r="45" spans="2:4">
      <c r="B45" s="107"/>
      <c r="C45" s="113" t="s">
        <v>281</v>
      </c>
      <c r="D45" s="114"/>
    </row>
    <row r="46" spans="2:4">
      <c r="B46" s="129">
        <v>3.08</v>
      </c>
      <c r="C46" s="109" t="s">
        <v>277</v>
      </c>
      <c r="D46" s="110"/>
    </row>
    <row r="47" spans="2:4">
      <c r="B47" s="106"/>
      <c r="C47" s="111" t="s">
        <v>278</v>
      </c>
      <c r="D47" s="112"/>
    </row>
    <row r="48" spans="2:4">
      <c r="B48" s="106"/>
      <c r="C48" s="111" t="s">
        <v>279</v>
      </c>
      <c r="D48" s="112"/>
    </row>
    <row r="49" spans="2:4">
      <c r="B49" s="106"/>
      <c r="C49" s="111" t="s">
        <v>280</v>
      </c>
      <c r="D49" s="112"/>
    </row>
    <row r="50" spans="2:4">
      <c r="B50" s="107"/>
      <c r="C50" s="113" t="s">
        <v>281</v>
      </c>
      <c r="D50" s="114"/>
    </row>
    <row r="51" spans="2:4">
      <c r="B51" s="103" t="s">
        <v>134</v>
      </c>
      <c r="C51" s="127"/>
      <c r="D51" s="128"/>
    </row>
    <row r="52" spans="2:4">
      <c r="B52" s="129">
        <v>3.09</v>
      </c>
      <c r="C52" s="109" t="s">
        <v>277</v>
      </c>
      <c r="D52" s="110"/>
    </row>
    <row r="53" spans="2:4">
      <c r="B53" s="106"/>
      <c r="C53" s="111" t="s">
        <v>278</v>
      </c>
      <c r="D53" s="112"/>
    </row>
    <row r="54" spans="2:4">
      <c r="B54" s="106"/>
      <c r="C54" s="111" t="s">
        <v>279</v>
      </c>
      <c r="D54" s="112"/>
    </row>
    <row r="55" spans="2:4">
      <c r="B55" s="106"/>
      <c r="C55" s="111" t="s">
        <v>280</v>
      </c>
      <c r="D55" s="112"/>
    </row>
    <row r="56" spans="2:4">
      <c r="B56" s="107"/>
      <c r="C56" s="113" t="s">
        <v>281</v>
      </c>
      <c r="D56" s="114"/>
    </row>
    <row r="57" spans="2:4">
      <c r="B57" s="103" t="s">
        <v>135</v>
      </c>
      <c r="C57" s="127"/>
      <c r="D57" s="128"/>
    </row>
    <row r="58" spans="2:4">
      <c r="B58" s="129" t="s">
        <v>251</v>
      </c>
      <c r="C58" s="109" t="s">
        <v>277</v>
      </c>
      <c r="D58" s="110"/>
    </row>
    <row r="59" spans="2:4">
      <c r="B59" s="106"/>
      <c r="C59" s="111" t="s">
        <v>278</v>
      </c>
      <c r="D59" s="112"/>
    </row>
    <row r="60" spans="2:4">
      <c r="B60" s="106"/>
      <c r="C60" s="111" t="s">
        <v>279</v>
      </c>
      <c r="D60" s="112"/>
    </row>
    <row r="61" spans="2:4">
      <c r="B61" s="106"/>
      <c r="C61" s="111" t="s">
        <v>280</v>
      </c>
      <c r="D61" s="112"/>
    </row>
    <row r="62" spans="2:4">
      <c r="B62" s="107"/>
      <c r="C62" s="113" t="s">
        <v>281</v>
      </c>
      <c r="D62" s="114"/>
    </row>
    <row r="63" spans="2:4">
      <c r="B63" s="103" t="s">
        <v>136</v>
      </c>
      <c r="C63" s="127"/>
      <c r="D63" s="128"/>
    </row>
    <row r="64" spans="2:4">
      <c r="B64" s="129">
        <v>3.11</v>
      </c>
      <c r="C64" s="109" t="s">
        <v>277</v>
      </c>
      <c r="D64" s="110"/>
    </row>
    <row r="65" spans="2:4">
      <c r="B65" s="106"/>
      <c r="C65" s="111" t="s">
        <v>278</v>
      </c>
      <c r="D65" s="112"/>
    </row>
    <row r="66" spans="2:4">
      <c r="B66" s="106"/>
      <c r="C66" s="111" t="s">
        <v>279</v>
      </c>
      <c r="D66" s="112"/>
    </row>
    <row r="67" spans="2:4">
      <c r="B67" s="106"/>
      <c r="C67" s="111" t="s">
        <v>280</v>
      </c>
      <c r="D67" s="112"/>
    </row>
    <row r="68" spans="2:4">
      <c r="B68" s="107"/>
      <c r="C68" s="113" t="s">
        <v>281</v>
      </c>
      <c r="D68" s="114"/>
    </row>
    <row r="69" spans="2:4">
      <c r="B69" s="103" t="s">
        <v>137</v>
      </c>
      <c r="C69" s="127"/>
      <c r="D69" s="128"/>
    </row>
    <row r="70" spans="2:4">
      <c r="B70" s="129">
        <v>3.12</v>
      </c>
      <c r="C70" s="109" t="s">
        <v>277</v>
      </c>
      <c r="D70" s="110"/>
    </row>
    <row r="71" spans="2:4">
      <c r="B71" s="106"/>
      <c r="C71" s="111" t="s">
        <v>278</v>
      </c>
      <c r="D71" s="112"/>
    </row>
    <row r="72" spans="2:4">
      <c r="B72" s="106"/>
      <c r="C72" s="111" t="s">
        <v>279</v>
      </c>
      <c r="D72" s="112"/>
    </row>
    <row r="73" spans="2:4">
      <c r="B73" s="106"/>
      <c r="C73" s="111" t="s">
        <v>280</v>
      </c>
      <c r="D73" s="112"/>
    </row>
    <row r="74" spans="2:4">
      <c r="B74" s="107"/>
      <c r="C74" s="113" t="s">
        <v>281</v>
      </c>
      <c r="D74" s="114"/>
    </row>
    <row r="75" spans="2:4">
      <c r="B75" s="121" t="s">
        <v>88</v>
      </c>
      <c r="C75" s="122"/>
      <c r="D75" s="123"/>
    </row>
    <row r="76" spans="2:4">
      <c r="B76" s="103" t="s">
        <v>138</v>
      </c>
      <c r="C76" s="127"/>
      <c r="D76" s="128"/>
    </row>
    <row r="77" spans="2:4">
      <c r="B77" s="129">
        <v>3.13</v>
      </c>
      <c r="C77" s="109" t="s">
        <v>277</v>
      </c>
      <c r="D77" s="110"/>
    </row>
    <row r="78" spans="2:4">
      <c r="B78" s="106"/>
      <c r="C78" s="111" t="s">
        <v>278</v>
      </c>
      <c r="D78" s="112"/>
    </row>
    <row r="79" spans="2:4">
      <c r="B79" s="106"/>
      <c r="C79" s="111" t="s">
        <v>279</v>
      </c>
      <c r="D79" s="112"/>
    </row>
    <row r="80" spans="2:4">
      <c r="B80" s="106"/>
      <c r="C80" s="111" t="s">
        <v>280</v>
      </c>
      <c r="D80" s="112"/>
    </row>
    <row r="81" spans="2:4">
      <c r="B81" s="107"/>
      <c r="C81" s="113" t="s">
        <v>281</v>
      </c>
      <c r="D81" s="114"/>
    </row>
    <row r="82" spans="2:4">
      <c r="B82" s="103" t="s">
        <v>139</v>
      </c>
      <c r="C82" s="127"/>
      <c r="D82" s="128"/>
    </row>
    <row r="83" spans="2:4">
      <c r="B83" s="129">
        <v>3.14</v>
      </c>
      <c r="C83" s="109" t="s">
        <v>277</v>
      </c>
      <c r="D83" s="110"/>
    </row>
    <row r="84" spans="2:4">
      <c r="B84" s="106"/>
      <c r="C84" s="111" t="s">
        <v>278</v>
      </c>
      <c r="D84" s="112"/>
    </row>
    <row r="85" spans="2:4">
      <c r="B85" s="106"/>
      <c r="C85" s="111" t="s">
        <v>279</v>
      </c>
      <c r="D85" s="112"/>
    </row>
    <row r="86" spans="2:4">
      <c r="B86" s="106"/>
      <c r="C86" s="111" t="s">
        <v>280</v>
      </c>
      <c r="D86" s="112"/>
    </row>
    <row r="87" spans="2:4">
      <c r="B87" s="107"/>
      <c r="C87" s="113" t="s">
        <v>281</v>
      </c>
      <c r="D87" s="114"/>
    </row>
    <row r="88" spans="2:4">
      <c r="B88" s="129">
        <v>3.15</v>
      </c>
      <c r="C88" s="109" t="s">
        <v>277</v>
      </c>
      <c r="D88" s="110"/>
    </row>
    <row r="89" spans="2:4">
      <c r="B89" s="106"/>
      <c r="C89" s="111" t="s">
        <v>278</v>
      </c>
      <c r="D89" s="112"/>
    </row>
    <row r="90" spans="2:4">
      <c r="B90" s="106"/>
      <c r="C90" s="111" t="s">
        <v>279</v>
      </c>
      <c r="D90" s="112"/>
    </row>
    <row r="91" spans="2:4">
      <c r="B91" s="106"/>
      <c r="C91" s="111" t="s">
        <v>280</v>
      </c>
      <c r="D91" s="112"/>
    </row>
    <row r="92" spans="2:4">
      <c r="B92" s="107"/>
      <c r="C92" s="113" t="s">
        <v>281</v>
      </c>
      <c r="D92" s="114"/>
    </row>
    <row r="93" spans="2:4">
      <c r="B93" s="103" t="s">
        <v>140</v>
      </c>
      <c r="C93" s="127"/>
      <c r="D93" s="128"/>
    </row>
    <row r="94" spans="2:4">
      <c r="B94" s="129">
        <v>3.16</v>
      </c>
      <c r="C94" s="109" t="s">
        <v>277</v>
      </c>
      <c r="D94" s="110"/>
    </row>
    <row r="95" spans="2:4">
      <c r="B95" s="106"/>
      <c r="C95" s="111" t="s">
        <v>278</v>
      </c>
      <c r="D95" s="112"/>
    </row>
    <row r="96" spans="2:4">
      <c r="B96" s="106"/>
      <c r="C96" s="111" t="s">
        <v>279</v>
      </c>
      <c r="D96" s="112"/>
    </row>
    <row r="97" spans="2:4">
      <c r="B97" s="106"/>
      <c r="C97" s="111" t="s">
        <v>280</v>
      </c>
      <c r="D97" s="112"/>
    </row>
    <row r="98" spans="2:4">
      <c r="B98" s="107"/>
      <c r="C98" s="113" t="s">
        <v>281</v>
      </c>
      <c r="D98" s="114"/>
    </row>
    <row r="99" spans="2:4">
      <c r="B99" s="129">
        <v>3.17</v>
      </c>
      <c r="C99" s="109" t="s">
        <v>277</v>
      </c>
      <c r="D99" s="110"/>
    </row>
    <row r="100" spans="2:4">
      <c r="B100" s="106"/>
      <c r="C100" s="111" t="s">
        <v>278</v>
      </c>
      <c r="D100" s="112"/>
    </row>
    <row r="101" spans="2:4">
      <c r="B101" s="106"/>
      <c r="C101" s="111" t="s">
        <v>279</v>
      </c>
      <c r="D101" s="112"/>
    </row>
    <row r="102" spans="2:4">
      <c r="B102" s="106"/>
      <c r="C102" s="111" t="s">
        <v>280</v>
      </c>
      <c r="D102" s="112"/>
    </row>
    <row r="103" spans="2:4">
      <c r="B103" s="107"/>
      <c r="C103" s="113" t="s">
        <v>281</v>
      </c>
      <c r="D103" s="114"/>
    </row>
    <row r="104" spans="2:4">
      <c r="B104" s="103" t="s">
        <v>141</v>
      </c>
      <c r="C104" s="127"/>
      <c r="D104" s="128"/>
    </row>
    <row r="105" spans="2:4">
      <c r="B105" s="129">
        <v>3.18</v>
      </c>
      <c r="C105" s="109" t="s">
        <v>277</v>
      </c>
      <c r="D105" s="110"/>
    </row>
    <row r="106" spans="2:4">
      <c r="B106" s="106"/>
      <c r="C106" s="111" t="s">
        <v>278</v>
      </c>
      <c r="D106" s="112"/>
    </row>
    <row r="107" spans="2:4">
      <c r="B107" s="106"/>
      <c r="C107" s="111" t="s">
        <v>279</v>
      </c>
      <c r="D107" s="112"/>
    </row>
    <row r="108" spans="2:4">
      <c r="B108" s="106"/>
      <c r="C108" s="111" t="s">
        <v>280</v>
      </c>
      <c r="D108" s="112"/>
    </row>
    <row r="109" spans="2:4">
      <c r="B109" s="107"/>
      <c r="C109" s="113" t="s">
        <v>281</v>
      </c>
      <c r="D109" s="114"/>
    </row>
    <row r="110" spans="2:4">
      <c r="B110" s="103" t="s">
        <v>142</v>
      </c>
      <c r="C110" s="127"/>
      <c r="D110" s="128"/>
    </row>
    <row r="111" spans="2:4">
      <c r="B111" s="129">
        <v>3.19</v>
      </c>
      <c r="C111" s="109" t="s">
        <v>277</v>
      </c>
      <c r="D111" s="110"/>
    </row>
    <row r="112" spans="2:4">
      <c r="B112" s="106"/>
      <c r="C112" s="111" t="s">
        <v>278</v>
      </c>
      <c r="D112" s="112"/>
    </row>
    <row r="113" spans="2:4">
      <c r="B113" s="106"/>
      <c r="C113" s="111" t="s">
        <v>279</v>
      </c>
      <c r="D113" s="112"/>
    </row>
    <row r="114" spans="2:4">
      <c r="B114" s="106"/>
      <c r="C114" s="111" t="s">
        <v>280</v>
      </c>
      <c r="D114" s="112"/>
    </row>
    <row r="115" spans="2:4">
      <c r="B115" s="107"/>
      <c r="C115" s="113" t="s">
        <v>281</v>
      </c>
      <c r="D115" s="114"/>
    </row>
    <row r="116" spans="2:4">
      <c r="B116" s="129" t="s">
        <v>252</v>
      </c>
      <c r="C116" s="109" t="s">
        <v>277</v>
      </c>
      <c r="D116" s="110"/>
    </row>
    <row r="117" spans="2:4">
      <c r="B117" s="106"/>
      <c r="C117" s="111" t="s">
        <v>278</v>
      </c>
      <c r="D117" s="112"/>
    </row>
    <row r="118" spans="2:4">
      <c r="B118" s="106"/>
      <c r="C118" s="111" t="s">
        <v>279</v>
      </c>
      <c r="D118" s="112"/>
    </row>
    <row r="119" spans="2:4">
      <c r="B119" s="106"/>
      <c r="C119" s="111" t="s">
        <v>280</v>
      </c>
      <c r="D119" s="112"/>
    </row>
    <row r="120" spans="2:4">
      <c r="B120" s="107"/>
      <c r="C120" s="113" t="s">
        <v>281</v>
      </c>
      <c r="D120" s="114"/>
    </row>
    <row r="121" spans="2:4">
      <c r="B121" s="103" t="s">
        <v>143</v>
      </c>
      <c r="C121" s="127"/>
      <c r="D121" s="128"/>
    </row>
    <row r="122" spans="2:4">
      <c r="B122" s="129">
        <v>3.21</v>
      </c>
      <c r="C122" s="109" t="s">
        <v>277</v>
      </c>
      <c r="D122" s="110"/>
    </row>
    <row r="123" spans="2:4">
      <c r="B123" s="106"/>
      <c r="C123" s="111" t="s">
        <v>278</v>
      </c>
      <c r="D123" s="112"/>
    </row>
    <row r="124" spans="2:4">
      <c r="B124" s="106"/>
      <c r="C124" s="111" t="s">
        <v>279</v>
      </c>
      <c r="D124" s="112"/>
    </row>
    <row r="125" spans="2:4">
      <c r="B125" s="106"/>
      <c r="C125" s="111" t="s">
        <v>280</v>
      </c>
      <c r="D125" s="112"/>
    </row>
    <row r="126" spans="2:4">
      <c r="B126" s="107"/>
      <c r="C126" s="113" t="s">
        <v>281</v>
      </c>
      <c r="D126" s="114"/>
    </row>
    <row r="127" spans="2:4">
      <c r="B127" s="129">
        <v>3.22</v>
      </c>
      <c r="C127" s="109" t="s">
        <v>277</v>
      </c>
      <c r="D127" s="110"/>
    </row>
    <row r="128" spans="2:4">
      <c r="B128" s="106"/>
      <c r="C128" s="111" t="s">
        <v>278</v>
      </c>
      <c r="D128" s="112"/>
    </row>
    <row r="129" spans="2:4">
      <c r="B129" s="106"/>
      <c r="C129" s="111" t="s">
        <v>279</v>
      </c>
      <c r="D129" s="112"/>
    </row>
    <row r="130" spans="2:4">
      <c r="B130" s="106"/>
      <c r="C130" s="111" t="s">
        <v>280</v>
      </c>
      <c r="D130" s="112"/>
    </row>
    <row r="131" spans="2:4">
      <c r="B131" s="107"/>
      <c r="C131" s="113" t="s">
        <v>281</v>
      </c>
      <c r="D131" s="114"/>
    </row>
    <row r="132" spans="2:4">
      <c r="B132" s="103" t="s">
        <v>144</v>
      </c>
      <c r="C132" s="127"/>
      <c r="D132" s="128"/>
    </row>
    <row r="133" spans="2:4">
      <c r="B133" s="129">
        <v>3.23</v>
      </c>
      <c r="C133" s="109" t="s">
        <v>277</v>
      </c>
      <c r="D133" s="110"/>
    </row>
    <row r="134" spans="2:4">
      <c r="B134" s="106"/>
      <c r="C134" s="111" t="s">
        <v>278</v>
      </c>
      <c r="D134" s="112"/>
    </row>
    <row r="135" spans="2:4">
      <c r="B135" s="106"/>
      <c r="C135" s="111" t="s">
        <v>279</v>
      </c>
      <c r="D135" s="112"/>
    </row>
    <row r="136" spans="2:4">
      <c r="B136" s="106"/>
      <c r="C136" s="111" t="s">
        <v>280</v>
      </c>
      <c r="D136" s="112"/>
    </row>
    <row r="137" spans="2:4">
      <c r="B137" s="107"/>
      <c r="C137" s="113" t="s">
        <v>281</v>
      </c>
      <c r="D137" s="114"/>
    </row>
    <row r="138" spans="2:4">
      <c r="B138" s="103" t="s">
        <v>145</v>
      </c>
      <c r="C138" s="127"/>
      <c r="D138" s="128"/>
    </row>
    <row r="139" spans="2:4">
      <c r="B139" s="129">
        <v>3.24</v>
      </c>
      <c r="C139" s="109" t="s">
        <v>277</v>
      </c>
      <c r="D139" s="110"/>
    </row>
    <row r="140" spans="2:4">
      <c r="B140" s="106"/>
      <c r="C140" s="111" t="s">
        <v>278</v>
      </c>
      <c r="D140" s="112"/>
    </row>
    <row r="141" spans="2:4">
      <c r="B141" s="106"/>
      <c r="C141" s="111" t="s">
        <v>279</v>
      </c>
      <c r="D141" s="112"/>
    </row>
    <row r="142" spans="2:4">
      <c r="B142" s="106"/>
      <c r="C142" s="111" t="s">
        <v>280</v>
      </c>
      <c r="D142" s="112"/>
    </row>
    <row r="143" spans="2:4">
      <c r="B143" s="107"/>
      <c r="C143" s="113" t="s">
        <v>281</v>
      </c>
      <c r="D143" s="114"/>
    </row>
    <row r="144" spans="2:4">
      <c r="B144" s="103" t="s">
        <v>146</v>
      </c>
      <c r="C144" s="127"/>
      <c r="D144" s="128"/>
    </row>
    <row r="145" spans="2:4">
      <c r="B145" s="129">
        <v>3.25</v>
      </c>
      <c r="C145" s="109" t="s">
        <v>277</v>
      </c>
      <c r="D145" s="110"/>
    </row>
    <row r="146" spans="2:4">
      <c r="B146" s="106"/>
      <c r="C146" s="111" t="s">
        <v>278</v>
      </c>
      <c r="D146" s="112"/>
    </row>
    <row r="147" spans="2:4">
      <c r="B147" s="106"/>
      <c r="C147" s="111" t="s">
        <v>279</v>
      </c>
      <c r="D147" s="112"/>
    </row>
    <row r="148" spans="2:4">
      <c r="B148" s="106"/>
      <c r="C148" s="111" t="s">
        <v>280</v>
      </c>
      <c r="D148" s="112"/>
    </row>
    <row r="149" spans="2:4">
      <c r="B149" s="107"/>
      <c r="C149" s="113" t="s">
        <v>281</v>
      </c>
      <c r="D149" s="114"/>
    </row>
    <row r="150" spans="2:4">
      <c r="B150" s="103" t="s">
        <v>147</v>
      </c>
      <c r="C150" s="127"/>
      <c r="D150" s="128"/>
    </row>
    <row r="151" spans="2:4">
      <c r="B151" s="129">
        <v>3.26</v>
      </c>
      <c r="C151" s="109" t="s">
        <v>277</v>
      </c>
      <c r="D151" s="110"/>
    </row>
    <row r="152" spans="2:4">
      <c r="B152" s="106"/>
      <c r="C152" s="111" t="s">
        <v>278</v>
      </c>
      <c r="D152" s="112"/>
    </row>
    <row r="153" spans="2:4">
      <c r="B153" s="106"/>
      <c r="C153" s="111" t="s">
        <v>279</v>
      </c>
      <c r="D153" s="112"/>
    </row>
    <row r="154" spans="2:4">
      <c r="B154" s="106"/>
      <c r="C154" s="111" t="s">
        <v>280</v>
      </c>
      <c r="D154" s="112"/>
    </row>
    <row r="155" spans="2:4">
      <c r="B155" s="107"/>
      <c r="C155" s="113" t="s">
        <v>281</v>
      </c>
      <c r="D155" s="114"/>
    </row>
    <row r="156" spans="2:4">
      <c r="B156" s="121" t="s">
        <v>89</v>
      </c>
      <c r="C156" s="122"/>
      <c r="D156" s="123"/>
    </row>
    <row r="157" spans="2:4">
      <c r="B157" s="103" t="s">
        <v>148</v>
      </c>
      <c r="C157" s="127"/>
      <c r="D157" s="128"/>
    </row>
    <row r="158" spans="2:4">
      <c r="B158" s="129">
        <v>3.27</v>
      </c>
      <c r="C158" s="109" t="s">
        <v>277</v>
      </c>
      <c r="D158" s="110"/>
    </row>
    <row r="159" spans="2:4">
      <c r="B159" s="106"/>
      <c r="C159" s="111" t="s">
        <v>278</v>
      </c>
      <c r="D159" s="112"/>
    </row>
    <row r="160" spans="2:4">
      <c r="B160" s="106"/>
      <c r="C160" s="111" t="s">
        <v>279</v>
      </c>
      <c r="D160" s="112"/>
    </row>
    <row r="161" spans="2:4">
      <c r="B161" s="106"/>
      <c r="C161" s="111" t="s">
        <v>280</v>
      </c>
      <c r="D161" s="112"/>
    </row>
    <row r="162" spans="2:4">
      <c r="B162" s="107"/>
      <c r="C162" s="113" t="s">
        <v>281</v>
      </c>
      <c r="D162" s="114"/>
    </row>
    <row r="163" spans="2:4">
      <c r="B163" s="103" t="s">
        <v>149</v>
      </c>
      <c r="C163" s="127"/>
      <c r="D163" s="128"/>
    </row>
    <row r="164" spans="2:4">
      <c r="B164" s="129">
        <v>3.28</v>
      </c>
      <c r="C164" s="109" t="s">
        <v>277</v>
      </c>
      <c r="D164" s="110"/>
    </row>
    <row r="165" spans="2:4">
      <c r="B165" s="106"/>
      <c r="C165" s="111" t="s">
        <v>278</v>
      </c>
      <c r="D165" s="112"/>
    </row>
    <row r="166" spans="2:4">
      <c r="B166" s="106"/>
      <c r="C166" s="111" t="s">
        <v>279</v>
      </c>
      <c r="D166" s="112"/>
    </row>
    <row r="167" spans="2:4">
      <c r="B167" s="106"/>
      <c r="C167" s="111" t="s">
        <v>280</v>
      </c>
      <c r="D167" s="112"/>
    </row>
    <row r="168" spans="2:4">
      <c r="B168" s="107"/>
      <c r="C168" s="113" t="s">
        <v>281</v>
      </c>
      <c r="D168" s="114"/>
    </row>
    <row r="169" spans="2:4">
      <c r="B169" s="103" t="s">
        <v>150</v>
      </c>
      <c r="C169" s="127"/>
      <c r="D169" s="128"/>
    </row>
    <row r="170" spans="2:4">
      <c r="B170" s="129">
        <v>3.29</v>
      </c>
      <c r="C170" s="109" t="s">
        <v>277</v>
      </c>
      <c r="D170" s="110"/>
    </row>
    <row r="171" spans="2:4">
      <c r="B171" s="106"/>
      <c r="C171" s="111" t="s">
        <v>278</v>
      </c>
      <c r="D171" s="112"/>
    </row>
    <row r="172" spans="2:4">
      <c r="B172" s="106"/>
      <c r="C172" s="111" t="s">
        <v>279</v>
      </c>
      <c r="D172" s="112"/>
    </row>
    <row r="173" spans="2:4">
      <c r="B173" s="106"/>
      <c r="C173" s="111" t="s">
        <v>280</v>
      </c>
      <c r="D173" s="112"/>
    </row>
    <row r="174" spans="2:4">
      <c r="B174" s="107"/>
      <c r="C174" s="113" t="s">
        <v>281</v>
      </c>
      <c r="D174" s="114"/>
    </row>
    <row r="175" spans="2:4">
      <c r="B175" s="103" t="s">
        <v>151</v>
      </c>
      <c r="C175" s="127"/>
      <c r="D175" s="128"/>
    </row>
    <row r="176" spans="2:4">
      <c r="B176" s="129" t="s">
        <v>253</v>
      </c>
      <c r="C176" s="109" t="s">
        <v>277</v>
      </c>
      <c r="D176" s="110"/>
    </row>
    <row r="177" spans="2:4">
      <c r="B177" s="106"/>
      <c r="C177" s="111" t="s">
        <v>278</v>
      </c>
      <c r="D177" s="112"/>
    </row>
    <row r="178" spans="2:4">
      <c r="B178" s="106"/>
      <c r="C178" s="111" t="s">
        <v>279</v>
      </c>
      <c r="D178" s="112"/>
    </row>
    <row r="179" spans="2:4">
      <c r="B179" s="106"/>
      <c r="C179" s="111" t="s">
        <v>280</v>
      </c>
      <c r="D179" s="112"/>
    </row>
    <row r="180" spans="2:4">
      <c r="B180" s="107"/>
      <c r="C180" s="113" t="s">
        <v>281</v>
      </c>
      <c r="D180" s="114"/>
    </row>
    <row r="181" spans="2:4">
      <c r="B181" s="103" t="s">
        <v>152</v>
      </c>
      <c r="C181" s="127"/>
      <c r="D181" s="128"/>
    </row>
    <row r="182" spans="2:4">
      <c r="B182" s="129">
        <v>3.31</v>
      </c>
      <c r="C182" s="109" t="s">
        <v>277</v>
      </c>
      <c r="D182" s="110"/>
    </row>
    <row r="183" spans="2:4">
      <c r="B183" s="106"/>
      <c r="C183" s="111" t="s">
        <v>278</v>
      </c>
      <c r="D183" s="112"/>
    </row>
    <row r="184" spans="2:4">
      <c r="B184" s="106"/>
      <c r="C184" s="111" t="s">
        <v>279</v>
      </c>
      <c r="D184" s="112"/>
    </row>
    <row r="185" spans="2:4">
      <c r="B185" s="106"/>
      <c r="C185" s="111" t="s">
        <v>280</v>
      </c>
      <c r="D185" s="112"/>
    </row>
    <row r="186" spans="2:4">
      <c r="B186" s="107"/>
      <c r="C186" s="113" t="s">
        <v>281</v>
      </c>
      <c r="D186" s="114"/>
    </row>
    <row r="187" spans="2:4">
      <c r="B187" s="121" t="s">
        <v>90</v>
      </c>
      <c r="C187" s="122"/>
      <c r="D187" s="123"/>
    </row>
    <row r="188" spans="2:4">
      <c r="B188" s="103" t="s">
        <v>153</v>
      </c>
      <c r="C188" s="127"/>
      <c r="D188" s="128"/>
    </row>
    <row r="189" spans="2:4">
      <c r="B189" s="129">
        <v>3.32</v>
      </c>
      <c r="C189" s="109" t="s">
        <v>277</v>
      </c>
      <c r="D189" s="110"/>
    </row>
    <row r="190" spans="2:4">
      <c r="B190" s="106"/>
      <c r="C190" s="111" t="s">
        <v>278</v>
      </c>
      <c r="D190" s="112"/>
    </row>
    <row r="191" spans="2:4">
      <c r="B191" s="106"/>
      <c r="C191" s="111" t="s">
        <v>279</v>
      </c>
      <c r="D191" s="112"/>
    </row>
    <row r="192" spans="2:4">
      <c r="B192" s="106"/>
      <c r="C192" s="111" t="s">
        <v>280</v>
      </c>
      <c r="D192" s="112"/>
    </row>
    <row r="193" spans="2:4">
      <c r="B193" s="107"/>
      <c r="C193" s="113" t="s">
        <v>281</v>
      </c>
      <c r="D193" s="114"/>
    </row>
    <row r="194" spans="2:4">
      <c r="B194" s="129">
        <v>3.33</v>
      </c>
      <c r="C194" s="109" t="s">
        <v>277</v>
      </c>
      <c r="D194" s="110"/>
    </row>
    <row r="195" spans="2:4">
      <c r="B195" s="106"/>
      <c r="C195" s="111" t="s">
        <v>278</v>
      </c>
      <c r="D195" s="112"/>
    </row>
    <row r="196" spans="2:4">
      <c r="B196" s="106"/>
      <c r="C196" s="111" t="s">
        <v>279</v>
      </c>
      <c r="D196" s="112"/>
    </row>
    <row r="197" spans="2:4">
      <c r="B197" s="106"/>
      <c r="C197" s="111" t="s">
        <v>280</v>
      </c>
      <c r="D197" s="112"/>
    </row>
    <row r="198" spans="2:4">
      <c r="B198" s="107"/>
      <c r="C198" s="113" t="s">
        <v>281</v>
      </c>
      <c r="D198" s="114"/>
    </row>
    <row r="199" spans="2:4">
      <c r="B199" s="103" t="s">
        <v>154</v>
      </c>
      <c r="C199" s="127"/>
      <c r="D199" s="128"/>
    </row>
    <row r="200" spans="2:4">
      <c r="B200" s="129">
        <v>3.34</v>
      </c>
      <c r="C200" s="109" t="s">
        <v>277</v>
      </c>
      <c r="D200" s="110"/>
    </row>
    <row r="201" spans="2:4">
      <c r="B201" s="106"/>
      <c r="C201" s="111" t="s">
        <v>278</v>
      </c>
      <c r="D201" s="112"/>
    </row>
    <row r="202" spans="2:4">
      <c r="B202" s="106"/>
      <c r="C202" s="111" t="s">
        <v>279</v>
      </c>
      <c r="D202" s="112"/>
    </row>
    <row r="203" spans="2:4">
      <c r="B203" s="106"/>
      <c r="C203" s="111" t="s">
        <v>280</v>
      </c>
      <c r="D203" s="112"/>
    </row>
    <row r="204" spans="2:4">
      <c r="B204" s="107"/>
      <c r="C204" s="113" t="s">
        <v>281</v>
      </c>
      <c r="D204" s="114"/>
    </row>
    <row r="205" spans="2:4">
      <c r="B205" s="103" t="s">
        <v>155</v>
      </c>
      <c r="C205" s="127"/>
      <c r="D205" s="128"/>
    </row>
    <row r="206" spans="2:4">
      <c r="B206" s="129">
        <v>3.35</v>
      </c>
      <c r="C206" s="109" t="s">
        <v>277</v>
      </c>
      <c r="D206" s="110"/>
    </row>
    <row r="207" spans="2:4">
      <c r="B207" s="106"/>
      <c r="C207" s="111" t="s">
        <v>278</v>
      </c>
      <c r="D207" s="112"/>
    </row>
    <row r="208" spans="2:4">
      <c r="B208" s="106"/>
      <c r="C208" s="111" t="s">
        <v>279</v>
      </c>
      <c r="D208" s="112"/>
    </row>
    <row r="209" spans="2:4">
      <c r="B209" s="106"/>
      <c r="C209" s="111" t="s">
        <v>280</v>
      </c>
      <c r="D209" s="112"/>
    </row>
    <row r="210" spans="2:4">
      <c r="B210" s="107"/>
      <c r="C210" s="113" t="s">
        <v>281</v>
      </c>
      <c r="D210" s="114"/>
    </row>
    <row r="211" spans="2:4">
      <c r="B211" s="121" t="s">
        <v>91</v>
      </c>
      <c r="C211" s="122"/>
      <c r="D211" s="123"/>
    </row>
    <row r="212" spans="2:4">
      <c r="B212" s="103" t="s">
        <v>156</v>
      </c>
      <c r="C212" s="127"/>
      <c r="D212" s="128"/>
    </row>
    <row r="213" spans="2:4">
      <c r="B213" s="129">
        <v>3.36</v>
      </c>
      <c r="C213" s="109" t="s">
        <v>277</v>
      </c>
      <c r="D213" s="110"/>
    </row>
    <row r="214" spans="2:4">
      <c r="B214" s="106"/>
      <c r="C214" s="111" t="s">
        <v>278</v>
      </c>
      <c r="D214" s="112"/>
    </row>
    <row r="215" spans="2:4">
      <c r="B215" s="106"/>
      <c r="C215" s="111" t="s">
        <v>279</v>
      </c>
      <c r="D215" s="112"/>
    </row>
    <row r="216" spans="2:4">
      <c r="B216" s="106"/>
      <c r="C216" s="111" t="s">
        <v>280</v>
      </c>
      <c r="D216" s="112"/>
    </row>
    <row r="217" spans="2:4">
      <c r="B217" s="107"/>
      <c r="C217" s="113" t="s">
        <v>281</v>
      </c>
      <c r="D217" s="114"/>
    </row>
    <row r="218" spans="2:4">
      <c r="B218" s="103" t="s">
        <v>157</v>
      </c>
      <c r="C218" s="127"/>
      <c r="D218" s="128"/>
    </row>
    <row r="219" spans="2:4">
      <c r="B219" s="129">
        <v>3.37</v>
      </c>
      <c r="C219" s="109" t="s">
        <v>277</v>
      </c>
      <c r="D219" s="110"/>
    </row>
    <row r="220" spans="2:4">
      <c r="B220" s="106"/>
      <c r="C220" s="111" t="s">
        <v>278</v>
      </c>
      <c r="D220" s="112"/>
    </row>
    <row r="221" spans="2:4">
      <c r="B221" s="106"/>
      <c r="C221" s="111" t="s">
        <v>279</v>
      </c>
      <c r="D221" s="112"/>
    </row>
    <row r="222" spans="2:4">
      <c r="B222" s="106"/>
      <c r="C222" s="111" t="s">
        <v>280</v>
      </c>
      <c r="D222" s="112"/>
    </row>
    <row r="223" spans="2:4">
      <c r="B223" s="107"/>
      <c r="C223" s="113" t="s">
        <v>281</v>
      </c>
      <c r="D223" s="114"/>
    </row>
    <row r="224" spans="2:4">
      <c r="B224" s="129">
        <v>3.38</v>
      </c>
      <c r="C224" s="109" t="s">
        <v>277</v>
      </c>
      <c r="D224" s="110"/>
    </row>
    <row r="225" spans="2:4">
      <c r="B225" s="106"/>
      <c r="C225" s="111" t="s">
        <v>278</v>
      </c>
      <c r="D225" s="112"/>
    </row>
    <row r="226" spans="2:4">
      <c r="B226" s="106"/>
      <c r="C226" s="111" t="s">
        <v>279</v>
      </c>
      <c r="D226" s="112"/>
    </row>
    <row r="227" spans="2:4">
      <c r="B227" s="106"/>
      <c r="C227" s="111" t="s">
        <v>280</v>
      </c>
      <c r="D227" s="112"/>
    </row>
    <row r="228" spans="2:4">
      <c r="B228" s="107"/>
      <c r="C228" s="113" t="s">
        <v>281</v>
      </c>
      <c r="D228" s="114"/>
    </row>
    <row r="229" spans="2:4">
      <c r="B229" s="103" t="s">
        <v>158</v>
      </c>
      <c r="C229" s="127"/>
      <c r="D229" s="128"/>
    </row>
    <row r="230" spans="2:4">
      <c r="B230" s="129">
        <v>3.39</v>
      </c>
      <c r="C230" s="109" t="s">
        <v>277</v>
      </c>
      <c r="D230" s="110"/>
    </row>
    <row r="231" spans="2:4">
      <c r="B231" s="106"/>
      <c r="C231" s="111" t="s">
        <v>278</v>
      </c>
      <c r="D231" s="112"/>
    </row>
    <row r="232" spans="2:4">
      <c r="B232" s="106"/>
      <c r="C232" s="111" t="s">
        <v>279</v>
      </c>
      <c r="D232" s="112"/>
    </row>
    <row r="233" spans="2:4">
      <c r="B233" s="106"/>
      <c r="C233" s="111" t="s">
        <v>280</v>
      </c>
      <c r="D233" s="112"/>
    </row>
    <row r="234" spans="2:4">
      <c r="B234" s="107"/>
      <c r="C234" s="113" t="s">
        <v>281</v>
      </c>
      <c r="D234" s="114"/>
    </row>
  </sheetData>
  <autoFilter ref="B5:D234" xr:uid="{F1D10F69-A2A6-4403-8E0F-60354D5B5DD5}"/>
  <hyperlinks>
    <hyperlink ref="B8" location="A3.01" display="3.01" xr:uid="{2E86544F-1C8E-43A5-947B-6413648ABF43}"/>
    <hyperlink ref="B13" location="A3.02" display="A3.02" xr:uid="{6E1FD63F-F456-4649-BECE-5A5F6E516E39}"/>
    <hyperlink ref="B18" location="A3.03" display="A3.03" xr:uid="{E5971D40-EB43-4DA6-9EAC-CA95A31F3087}"/>
    <hyperlink ref="B23" location="A3.04" display="A3.04" xr:uid="{706BFDE9-F3B2-4342-8EC3-087E9BCD5DF3}"/>
    <hyperlink ref="B29" location="A3.05" display="A3.05" xr:uid="{DDE76E6B-3F2E-4B8C-B899-ADA1F4C2D294}"/>
    <hyperlink ref="B36" location="A3.06" display="A3.06" xr:uid="{150016BD-03F4-4373-BBD4-30D07DA6B779}"/>
    <hyperlink ref="B41" location="A3.07" display="A3.07" xr:uid="{746E0F79-5E60-42D1-BC3D-DD945619ECFF}"/>
    <hyperlink ref="B46" location="A3.08" display="A3.08" xr:uid="{8DDB55F1-FC06-4B63-B398-39F2B26BCBAF}"/>
    <hyperlink ref="B52" location="A3.09" display="A3.09" xr:uid="{31A3DF97-9714-4366-A30F-80DA60B54094}"/>
    <hyperlink ref="B58" location="A3.10" display="3.10" xr:uid="{0A7589D4-18AE-4FF4-B902-18E140EACFD4}"/>
    <hyperlink ref="B64" location="A3.11" display="A3.11" xr:uid="{CD614EE9-D7C8-4C0D-8C42-B6380883D20B}"/>
    <hyperlink ref="B70" location="A3.12" display="A3.12" xr:uid="{AD83222F-E2B3-4D71-BB7A-56F62B8EF8BF}"/>
    <hyperlink ref="B77" location="A3.13" display="A3.13" xr:uid="{627B14CA-3F1B-4797-A810-7FA9AEC98188}"/>
    <hyperlink ref="B83" location="A3.14" display="A3.14" xr:uid="{964AC888-443D-45BD-B764-E16CE1EE8FFB}"/>
    <hyperlink ref="B88" location="A3.15" display="A3.15" xr:uid="{3CB9478A-128A-4075-ADE2-9D2ACAC29E99}"/>
    <hyperlink ref="B94" location="A3.16" display="A3.16" xr:uid="{A2E82689-9A11-41FC-B98F-875D9EE1FB90}"/>
    <hyperlink ref="B99" location="A3.17" display="A3.17" xr:uid="{B6B37160-858B-4A31-B896-CD163E1DCFCD}"/>
    <hyperlink ref="B105" location="A3.18" display="A3.18" xr:uid="{897C13DA-6FD8-49F9-B30F-DA76BF37CEBE}"/>
    <hyperlink ref="B111" location="A3.19" display="A3.19" xr:uid="{5DC68FE1-9EBF-42A5-945F-695FC058FBC4}"/>
    <hyperlink ref="B116" location="A3.20" display="3.20" xr:uid="{04AF1160-D42E-41BD-85C5-BA923C3034D7}"/>
    <hyperlink ref="B122" location="A3.21" display="A3.21" xr:uid="{DE228458-7DC7-4D63-ADB9-11D86C308E3D}"/>
    <hyperlink ref="B127" location="A3.22" display="A3.22" xr:uid="{EE401D46-4C77-4CFD-944D-352AAB35B822}"/>
    <hyperlink ref="B133" location="A3.23" display="A3.23" xr:uid="{78859D42-AC72-463B-90AE-6A529CF01740}"/>
    <hyperlink ref="B139" location="A3.24" display="A3.24" xr:uid="{4A9855D3-D605-49C1-9EA3-A4581A396DAF}"/>
    <hyperlink ref="B145" location="A3.25" display="A3.25" xr:uid="{898EB359-CA6F-41C3-BAEA-A2F2FF249F8D}"/>
    <hyperlink ref="B151" location="A3.26" display="A3.26" xr:uid="{A94271B2-340B-4EBA-984F-0512491E776C}"/>
    <hyperlink ref="B158" location="A3.27" display="A3.27" xr:uid="{F8C278DD-9528-4552-9C41-B47D224EAFB3}"/>
    <hyperlink ref="B164" location="A3.28" display="A3.28" xr:uid="{0EF256C1-D971-4AB1-B3DA-99C121C8FF5D}"/>
    <hyperlink ref="B170" location="A3.29" display="A3.29" xr:uid="{CA3453F7-9701-4939-82E3-71D6240FE6A7}"/>
    <hyperlink ref="B176" location="A3.30" display="3.30" xr:uid="{1210C0B0-C1C8-4ABA-81F5-D6469F171EBB}"/>
    <hyperlink ref="B182" location="A3.31" display="A3.31" xr:uid="{936C9964-5C72-4C24-819B-38348767158B}"/>
    <hyperlink ref="B189" location="A3.32" display="A3.32" xr:uid="{B13F4F72-314E-4F83-B222-1559006A2BE1}"/>
    <hyperlink ref="B194" location="A3.33" display="A3.33" xr:uid="{80CB25F7-1F4B-405D-8E00-A0BA00B0A03D}"/>
    <hyperlink ref="B200" location="A3.34" display="A3.34" xr:uid="{085854D4-7C39-4049-B7A7-27AB4E2E41FF}"/>
    <hyperlink ref="B206" location="A3.35" display="A3.35" xr:uid="{4B30A59C-AAF3-455C-951C-9FBEA1EC90CD}"/>
    <hyperlink ref="B213" location="A3.36" display="A3.36" xr:uid="{339BF097-2D17-43E3-8DBE-22F9C00F26F9}"/>
    <hyperlink ref="B219" location="A3.37" display="A3.37" xr:uid="{9764C5B7-5BB0-4E92-A82E-53E6A62C43CE}"/>
    <hyperlink ref="B224" location="A3.38" display="A3.38" xr:uid="{11A97242-4740-4DFB-B7CA-C4FA7526F2C2}"/>
    <hyperlink ref="B230" location="A3.39" display="A3.39" xr:uid="{4A77BA80-DD8E-4CFB-9DC1-60306888C64C}"/>
  </hyperlinks>
  <pageMargins left="0.23622047244094491" right="0.23622047244094491" top="0.74803149606299213" bottom="0.74803149606299213" header="0.31496062992125984" footer="0.31496062992125984"/>
  <pageSetup paperSize="9" scale="75" fitToHeight="0" orientation="landscape" r:id="rId1"/>
  <headerFooter>
    <oddFooter>&amp;L&amp;9&amp;A&amp;R&amp;9&amp;P of &amp;N | &amp;D | &amp;T</oddFooter>
  </headerFooter>
  <ignoredErrors>
    <ignoredError sqref="B176 B116 B58 B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429</vt:i4>
      </vt:variant>
    </vt:vector>
  </HeadingPairs>
  <TitlesOfParts>
    <vt:vector size="441" baseType="lpstr">
      <vt:lpstr>How to use this tool</vt:lpstr>
      <vt:lpstr>Governance</vt:lpstr>
      <vt:lpstr>Gov_EL</vt:lpstr>
      <vt:lpstr>Gov_TL</vt:lpstr>
      <vt:lpstr>Partnering</vt:lpstr>
      <vt:lpstr>PwC_EL</vt:lpstr>
      <vt:lpstr>PwC_TL</vt:lpstr>
      <vt:lpstr>ModelOfCare</vt:lpstr>
      <vt:lpstr>MoC_EL</vt:lpstr>
      <vt:lpstr>MoC_TL</vt:lpstr>
      <vt:lpstr>OverviewOfProgress</vt:lpstr>
      <vt:lpstr>ReferenceSheet</vt:lpstr>
      <vt:lpstr>A1.01</vt:lpstr>
      <vt:lpstr>A1.02</vt:lpstr>
      <vt:lpstr>A1.03</vt:lpstr>
      <vt:lpstr>A1.04</vt:lpstr>
      <vt:lpstr>A1.05</vt:lpstr>
      <vt:lpstr>A1.06</vt:lpstr>
      <vt:lpstr>A1.07</vt:lpstr>
      <vt:lpstr>A1.08</vt:lpstr>
      <vt:lpstr>A1.09</vt:lpstr>
      <vt:lpstr>A1.10</vt:lpstr>
      <vt:lpstr>A1.11</vt:lpstr>
      <vt:lpstr>A1.12</vt:lpstr>
      <vt:lpstr>A1.13</vt:lpstr>
      <vt:lpstr>A1.14</vt:lpstr>
      <vt:lpstr>A1.15</vt:lpstr>
      <vt:lpstr>A1.16</vt:lpstr>
      <vt:lpstr>A1.17</vt:lpstr>
      <vt:lpstr>A1.18</vt:lpstr>
      <vt:lpstr>A1.19</vt:lpstr>
      <vt:lpstr>A1.20</vt:lpstr>
      <vt:lpstr>A1.21</vt:lpstr>
      <vt:lpstr>A1.22</vt:lpstr>
      <vt:lpstr>A1.23</vt:lpstr>
      <vt:lpstr>A1.24</vt:lpstr>
      <vt:lpstr>A1.25</vt:lpstr>
      <vt:lpstr>A1.26</vt:lpstr>
      <vt:lpstr>A1.27</vt:lpstr>
      <vt:lpstr>A2.01</vt:lpstr>
      <vt:lpstr>A2.02</vt:lpstr>
      <vt:lpstr>A2.03</vt:lpstr>
      <vt:lpstr>A2.04</vt:lpstr>
      <vt:lpstr>A2.05</vt:lpstr>
      <vt:lpstr>A2.06</vt:lpstr>
      <vt:lpstr>A2.07</vt:lpstr>
      <vt:lpstr>A2.08</vt:lpstr>
      <vt:lpstr>A2.09</vt:lpstr>
      <vt:lpstr>A2.10</vt:lpstr>
      <vt:lpstr>A2.11</vt:lpstr>
      <vt:lpstr>A2.12</vt:lpstr>
      <vt:lpstr>A2.13</vt:lpstr>
      <vt:lpstr>A2.14</vt:lpstr>
      <vt:lpstr>A2.15</vt:lpstr>
      <vt:lpstr>A2.16</vt:lpstr>
      <vt:lpstr>A3.01</vt:lpstr>
      <vt:lpstr>A3.02</vt:lpstr>
      <vt:lpstr>A3.03</vt:lpstr>
      <vt:lpstr>A3.04</vt:lpstr>
      <vt:lpstr>A3.05</vt:lpstr>
      <vt:lpstr>A3.06</vt:lpstr>
      <vt:lpstr>A3.07</vt:lpstr>
      <vt:lpstr>A3.08</vt:lpstr>
      <vt:lpstr>A3.09</vt:lpstr>
      <vt:lpstr>A3.10</vt:lpstr>
      <vt:lpstr>A3.11</vt:lpstr>
      <vt:lpstr>A3.12</vt:lpstr>
      <vt:lpstr>A3.13</vt:lpstr>
      <vt:lpstr>A3.14</vt:lpstr>
      <vt:lpstr>A3.15</vt:lpstr>
      <vt:lpstr>A3.16</vt:lpstr>
      <vt:lpstr>A3.17</vt:lpstr>
      <vt:lpstr>A3.18</vt:lpstr>
      <vt:lpstr>A3.19</vt:lpstr>
      <vt:lpstr>A3.20</vt:lpstr>
      <vt:lpstr>A3.21</vt:lpstr>
      <vt:lpstr>A3.22</vt:lpstr>
      <vt:lpstr>A3.23</vt:lpstr>
      <vt:lpstr>A3.24</vt:lpstr>
      <vt:lpstr>A3.25</vt:lpstr>
      <vt:lpstr>A3.26</vt:lpstr>
      <vt:lpstr>A3.27</vt:lpstr>
      <vt:lpstr>A3.28</vt:lpstr>
      <vt:lpstr>A3.29</vt:lpstr>
      <vt:lpstr>A3.30</vt:lpstr>
      <vt:lpstr>A3.31</vt:lpstr>
      <vt:lpstr>A3.32</vt:lpstr>
      <vt:lpstr>A3.33</vt:lpstr>
      <vt:lpstr>A3.34</vt:lpstr>
      <vt:lpstr>A3.35</vt:lpstr>
      <vt:lpstr>A3.36</vt:lpstr>
      <vt:lpstr>A3.37</vt:lpstr>
      <vt:lpstr>A3.38</vt:lpstr>
      <vt:lpstr>A3.39</vt:lpstr>
      <vt:lpstr>E1.01</vt:lpstr>
      <vt:lpstr>E1.02</vt:lpstr>
      <vt:lpstr>E1.03</vt:lpstr>
      <vt:lpstr>E1.04</vt:lpstr>
      <vt:lpstr>E1.05</vt:lpstr>
      <vt:lpstr>E1.06</vt:lpstr>
      <vt:lpstr>E1.07</vt:lpstr>
      <vt:lpstr>E1.08</vt:lpstr>
      <vt:lpstr>E1.09</vt:lpstr>
      <vt:lpstr>E1.10</vt:lpstr>
      <vt:lpstr>E1.11</vt:lpstr>
      <vt:lpstr>E1.12</vt:lpstr>
      <vt:lpstr>E1.13</vt:lpstr>
      <vt:lpstr>E1.14</vt:lpstr>
      <vt:lpstr>E1.15</vt:lpstr>
      <vt:lpstr>E1.16</vt:lpstr>
      <vt:lpstr>E1.17</vt:lpstr>
      <vt:lpstr>E1.18</vt:lpstr>
      <vt:lpstr>E1.19</vt:lpstr>
      <vt:lpstr>E1.20</vt:lpstr>
      <vt:lpstr>E1.21</vt:lpstr>
      <vt:lpstr>E1.22</vt:lpstr>
      <vt:lpstr>E1.23</vt:lpstr>
      <vt:lpstr>E1.24</vt:lpstr>
      <vt:lpstr>E1.25</vt:lpstr>
      <vt:lpstr>E1.26</vt:lpstr>
      <vt:lpstr>E1.27</vt:lpstr>
      <vt:lpstr>E2.01</vt:lpstr>
      <vt:lpstr>E2.02</vt:lpstr>
      <vt:lpstr>E2.03</vt:lpstr>
      <vt:lpstr>E2.04</vt:lpstr>
      <vt:lpstr>E2.05</vt:lpstr>
      <vt:lpstr>E2.06</vt:lpstr>
      <vt:lpstr>E2.07</vt:lpstr>
      <vt:lpstr>E2.08</vt:lpstr>
      <vt:lpstr>E2.09</vt:lpstr>
      <vt:lpstr>E2.10</vt:lpstr>
      <vt:lpstr>E2.11</vt:lpstr>
      <vt:lpstr>E2.12</vt:lpstr>
      <vt:lpstr>E2.13</vt:lpstr>
      <vt:lpstr>E2.14</vt:lpstr>
      <vt:lpstr>E2.15</vt:lpstr>
      <vt:lpstr>E2.16</vt:lpstr>
      <vt:lpstr>E3.01</vt:lpstr>
      <vt:lpstr>E3.02</vt:lpstr>
      <vt:lpstr>E3.03</vt:lpstr>
      <vt:lpstr>E3.04</vt:lpstr>
      <vt:lpstr>E3.05</vt:lpstr>
      <vt:lpstr>E3.06</vt:lpstr>
      <vt:lpstr>E3.07</vt:lpstr>
      <vt:lpstr>E3.08</vt:lpstr>
      <vt:lpstr>E3.09</vt:lpstr>
      <vt:lpstr>E3.10</vt:lpstr>
      <vt:lpstr>E3.11</vt:lpstr>
      <vt:lpstr>E3.12</vt:lpstr>
      <vt:lpstr>E3.13</vt:lpstr>
      <vt:lpstr>E3.14</vt:lpstr>
      <vt:lpstr>E3.15</vt:lpstr>
      <vt:lpstr>E3.16</vt:lpstr>
      <vt:lpstr>E3.17</vt:lpstr>
      <vt:lpstr>E3.18</vt:lpstr>
      <vt:lpstr>E3.19</vt:lpstr>
      <vt:lpstr>E3.20</vt:lpstr>
      <vt:lpstr>E3.21</vt:lpstr>
      <vt:lpstr>E3.22</vt:lpstr>
      <vt:lpstr>E3.23</vt:lpstr>
      <vt:lpstr>E3.24</vt:lpstr>
      <vt:lpstr>E3.25</vt:lpstr>
      <vt:lpstr>E3.26</vt:lpstr>
      <vt:lpstr>E3.27</vt:lpstr>
      <vt:lpstr>E3.28</vt:lpstr>
      <vt:lpstr>E3.29</vt:lpstr>
      <vt:lpstr>E3.30</vt:lpstr>
      <vt:lpstr>E3.31</vt:lpstr>
      <vt:lpstr>E3.32</vt:lpstr>
      <vt:lpstr>E3.33</vt:lpstr>
      <vt:lpstr>E3.34</vt:lpstr>
      <vt:lpstr>E3.35</vt:lpstr>
      <vt:lpstr>E3.36</vt:lpstr>
      <vt:lpstr>E3.37</vt:lpstr>
      <vt:lpstr>E3.38</vt:lpstr>
      <vt:lpstr>E3.39</vt:lpstr>
      <vt:lpstr>P1.01</vt:lpstr>
      <vt:lpstr>P1.02</vt:lpstr>
      <vt:lpstr>P1.03</vt:lpstr>
      <vt:lpstr>P1.04</vt:lpstr>
      <vt:lpstr>P1.05</vt:lpstr>
      <vt:lpstr>P1.06</vt:lpstr>
      <vt:lpstr>P1.07</vt:lpstr>
      <vt:lpstr>P1.08</vt:lpstr>
      <vt:lpstr>P1.09</vt:lpstr>
      <vt:lpstr>P1.10</vt:lpstr>
      <vt:lpstr>P1.11</vt:lpstr>
      <vt:lpstr>P1.12</vt:lpstr>
      <vt:lpstr>P1.13</vt:lpstr>
      <vt:lpstr>P1.14</vt:lpstr>
      <vt:lpstr>P1.15</vt:lpstr>
      <vt:lpstr>P1.16</vt:lpstr>
      <vt:lpstr>P1.17</vt:lpstr>
      <vt:lpstr>P1.18</vt:lpstr>
      <vt:lpstr>P1.19</vt:lpstr>
      <vt:lpstr>P1.20</vt:lpstr>
      <vt:lpstr>P1.21</vt:lpstr>
      <vt:lpstr>P1.22</vt:lpstr>
      <vt:lpstr>P1.23</vt:lpstr>
      <vt:lpstr>P1.24</vt:lpstr>
      <vt:lpstr>P1.25</vt:lpstr>
      <vt:lpstr>P1.26</vt:lpstr>
      <vt:lpstr>P1.27</vt:lpstr>
      <vt:lpstr>P2.01</vt:lpstr>
      <vt:lpstr>P2.02</vt:lpstr>
      <vt:lpstr>P2.03</vt:lpstr>
      <vt:lpstr>P2.04</vt:lpstr>
      <vt:lpstr>P2.05</vt:lpstr>
      <vt:lpstr>P2.06</vt:lpstr>
      <vt:lpstr>P2.07</vt:lpstr>
      <vt:lpstr>P2.08</vt:lpstr>
      <vt:lpstr>P2.09</vt:lpstr>
      <vt:lpstr>P2.10</vt:lpstr>
      <vt:lpstr>P2.11</vt:lpstr>
      <vt:lpstr>P2.12</vt:lpstr>
      <vt:lpstr>P2.13</vt:lpstr>
      <vt:lpstr>P2.14</vt:lpstr>
      <vt:lpstr>P2.15</vt:lpstr>
      <vt:lpstr>P2.16</vt:lpstr>
      <vt:lpstr>P3.01</vt:lpstr>
      <vt:lpstr>P3.02</vt:lpstr>
      <vt:lpstr>P3.03</vt:lpstr>
      <vt:lpstr>P3.04</vt:lpstr>
      <vt:lpstr>P3.05</vt:lpstr>
      <vt:lpstr>P3.06</vt:lpstr>
      <vt:lpstr>P3.07</vt:lpstr>
      <vt:lpstr>P3.08</vt:lpstr>
      <vt:lpstr>P3.09</vt:lpstr>
      <vt:lpstr>P3.10</vt:lpstr>
      <vt:lpstr>P3.11</vt:lpstr>
      <vt:lpstr>P3.12</vt:lpstr>
      <vt:lpstr>P3.13</vt:lpstr>
      <vt:lpstr>P3.14</vt:lpstr>
      <vt:lpstr>P3.15</vt:lpstr>
      <vt:lpstr>P3.16</vt:lpstr>
      <vt:lpstr>P3.17</vt:lpstr>
      <vt:lpstr>P3.18</vt:lpstr>
      <vt:lpstr>P3.19</vt:lpstr>
      <vt:lpstr>P3.20</vt:lpstr>
      <vt:lpstr>P3.21</vt:lpstr>
      <vt:lpstr>P3.22</vt:lpstr>
      <vt:lpstr>P3.23</vt:lpstr>
      <vt:lpstr>P3.24</vt:lpstr>
      <vt:lpstr>P3.25</vt:lpstr>
      <vt:lpstr>P3.26</vt:lpstr>
      <vt:lpstr>P3.27</vt:lpstr>
      <vt:lpstr>P3.28</vt:lpstr>
      <vt:lpstr>P3.29</vt:lpstr>
      <vt:lpstr>P3.30</vt:lpstr>
      <vt:lpstr>P3.31</vt:lpstr>
      <vt:lpstr>P3.32</vt:lpstr>
      <vt:lpstr>P3.33</vt:lpstr>
      <vt:lpstr>P3.34</vt:lpstr>
      <vt:lpstr>P3.35</vt:lpstr>
      <vt:lpstr>P3.36</vt:lpstr>
      <vt:lpstr>P3.37</vt:lpstr>
      <vt:lpstr>P3.38</vt:lpstr>
      <vt:lpstr>P3.39</vt:lpstr>
      <vt:lpstr>Gov_EL!Print_Area</vt:lpstr>
      <vt:lpstr>Gov_TL!Print_Area</vt:lpstr>
      <vt:lpstr>Governance!Print_Area</vt:lpstr>
      <vt:lpstr>MoC_EL!Print_Area</vt:lpstr>
      <vt:lpstr>MoC_TL!Print_Area</vt:lpstr>
      <vt:lpstr>ModelOfCare!Print_Area</vt:lpstr>
      <vt:lpstr>OverviewOfProgress!Print_Area</vt:lpstr>
      <vt:lpstr>Partnering!Print_Area</vt:lpstr>
      <vt:lpstr>PwC_EL!Print_Area</vt:lpstr>
      <vt:lpstr>PwC_TL!Print_Area</vt:lpstr>
      <vt:lpstr>Gov_EL!Print_Titles</vt:lpstr>
      <vt:lpstr>Gov_TL!Print_Titles</vt:lpstr>
      <vt:lpstr>Governance!Print_Titles</vt:lpstr>
      <vt:lpstr>MoC_EL!Print_Titles</vt:lpstr>
      <vt:lpstr>MoC_TL!Print_Titles</vt:lpstr>
      <vt:lpstr>ModelOfCare!Print_Titles</vt:lpstr>
      <vt:lpstr>Partnering!Print_Titles</vt:lpstr>
      <vt:lpstr>PwC_EL!Print_Titles</vt:lpstr>
      <vt:lpstr>PwC_TL!Print_Titles</vt:lpstr>
      <vt:lpstr>R1.01</vt:lpstr>
      <vt:lpstr>R1.02</vt:lpstr>
      <vt:lpstr>R1.03</vt:lpstr>
      <vt:lpstr>R1.04</vt:lpstr>
      <vt:lpstr>R1.05</vt:lpstr>
      <vt:lpstr>R1.06</vt:lpstr>
      <vt:lpstr>R1.07</vt:lpstr>
      <vt:lpstr>R1.08</vt:lpstr>
      <vt:lpstr>R1.09</vt:lpstr>
      <vt:lpstr>R1.10</vt:lpstr>
      <vt:lpstr>R1.11</vt:lpstr>
      <vt:lpstr>R1.12</vt:lpstr>
      <vt:lpstr>R1.13</vt:lpstr>
      <vt:lpstr>R1.14</vt:lpstr>
      <vt:lpstr>R1.15</vt:lpstr>
      <vt:lpstr>R1.16</vt:lpstr>
      <vt:lpstr>R1.17</vt:lpstr>
      <vt:lpstr>R1.18</vt:lpstr>
      <vt:lpstr>R1.19</vt:lpstr>
      <vt:lpstr>R1.20</vt:lpstr>
      <vt:lpstr>R1.21</vt:lpstr>
      <vt:lpstr>R1.22</vt:lpstr>
      <vt:lpstr>R1.23</vt:lpstr>
      <vt:lpstr>R1.24</vt:lpstr>
      <vt:lpstr>R1.25</vt:lpstr>
      <vt:lpstr>R1.26</vt:lpstr>
      <vt:lpstr>R1.27</vt:lpstr>
      <vt:lpstr>R2.01</vt:lpstr>
      <vt:lpstr>R2.02</vt:lpstr>
      <vt:lpstr>R2.03</vt:lpstr>
      <vt:lpstr>R2.04</vt:lpstr>
      <vt:lpstr>R2.05</vt:lpstr>
      <vt:lpstr>R2.06</vt:lpstr>
      <vt:lpstr>R2.07</vt:lpstr>
      <vt:lpstr>R2.08</vt:lpstr>
      <vt:lpstr>R2.09</vt:lpstr>
      <vt:lpstr>R2.10</vt:lpstr>
      <vt:lpstr>R2.11</vt:lpstr>
      <vt:lpstr>R2.12</vt:lpstr>
      <vt:lpstr>R2.13</vt:lpstr>
      <vt:lpstr>R2.14</vt:lpstr>
      <vt:lpstr>R2.15</vt:lpstr>
      <vt:lpstr>R2.16</vt:lpstr>
      <vt:lpstr>R3.01</vt:lpstr>
      <vt:lpstr>R3.02</vt:lpstr>
      <vt:lpstr>R3.03</vt:lpstr>
      <vt:lpstr>R3.04</vt:lpstr>
      <vt:lpstr>R3.05</vt:lpstr>
      <vt:lpstr>R3.06</vt:lpstr>
      <vt:lpstr>R3.07</vt:lpstr>
      <vt:lpstr>R3.08</vt:lpstr>
      <vt:lpstr>R3.09</vt:lpstr>
      <vt:lpstr>R3.10</vt:lpstr>
      <vt:lpstr>R3.11</vt:lpstr>
      <vt:lpstr>R3.12</vt:lpstr>
      <vt:lpstr>R3.13</vt:lpstr>
      <vt:lpstr>R3.14</vt:lpstr>
      <vt:lpstr>R3.15</vt:lpstr>
      <vt:lpstr>R3.16</vt:lpstr>
      <vt:lpstr>R3.17</vt:lpstr>
      <vt:lpstr>R3.18</vt:lpstr>
      <vt:lpstr>R3.19</vt:lpstr>
      <vt:lpstr>R3.20</vt:lpstr>
      <vt:lpstr>R3.21</vt:lpstr>
      <vt:lpstr>R3.22</vt:lpstr>
      <vt:lpstr>R3.23</vt:lpstr>
      <vt:lpstr>R3.24</vt:lpstr>
      <vt:lpstr>R3.25</vt:lpstr>
      <vt:lpstr>R3.26</vt:lpstr>
      <vt:lpstr>R3.27</vt:lpstr>
      <vt:lpstr>R3.28</vt:lpstr>
      <vt:lpstr>R3.29</vt:lpstr>
      <vt:lpstr>R3.30</vt:lpstr>
      <vt:lpstr>R3.31</vt:lpstr>
      <vt:lpstr>R3.32</vt:lpstr>
      <vt:lpstr>R3.33</vt:lpstr>
      <vt:lpstr>R3.34</vt:lpstr>
      <vt:lpstr>R3.35</vt:lpstr>
      <vt:lpstr>R3.36</vt:lpstr>
      <vt:lpstr>R3.37</vt:lpstr>
      <vt:lpstr>R3.38</vt:lpstr>
      <vt:lpstr>R3.39</vt:lpstr>
      <vt:lpstr>T1.01</vt:lpstr>
      <vt:lpstr>T1.02</vt:lpstr>
      <vt:lpstr>T1.03</vt:lpstr>
      <vt:lpstr>T1.04</vt:lpstr>
      <vt:lpstr>T1.05</vt:lpstr>
      <vt:lpstr>T1.06</vt:lpstr>
      <vt:lpstr>T1.07</vt:lpstr>
      <vt:lpstr>T1.08</vt:lpstr>
      <vt:lpstr>T1.09</vt:lpstr>
      <vt:lpstr>T1.10</vt:lpstr>
      <vt:lpstr>T1.11</vt:lpstr>
      <vt:lpstr>T1.12</vt:lpstr>
      <vt:lpstr>T1.13</vt:lpstr>
      <vt:lpstr>T1.14</vt:lpstr>
      <vt:lpstr>T1.15</vt:lpstr>
      <vt:lpstr>T1.16</vt:lpstr>
      <vt:lpstr>T1.17</vt:lpstr>
      <vt:lpstr>T1.18</vt:lpstr>
      <vt:lpstr>T1.19</vt:lpstr>
      <vt:lpstr>T1.20</vt:lpstr>
      <vt:lpstr>T1.21</vt:lpstr>
      <vt:lpstr>T1.22</vt:lpstr>
      <vt:lpstr>T1.23</vt:lpstr>
      <vt:lpstr>T1.24</vt:lpstr>
      <vt:lpstr>T1.25</vt:lpstr>
      <vt:lpstr>T1.26</vt:lpstr>
      <vt:lpstr>T1.27</vt:lpstr>
      <vt:lpstr>T2.01</vt:lpstr>
      <vt:lpstr>T2.02</vt:lpstr>
      <vt:lpstr>T2.03</vt:lpstr>
      <vt:lpstr>T2.04</vt:lpstr>
      <vt:lpstr>T2.05</vt:lpstr>
      <vt:lpstr>T2.06</vt:lpstr>
      <vt:lpstr>T2.07</vt:lpstr>
      <vt:lpstr>T2.08</vt:lpstr>
      <vt:lpstr>T2.09</vt:lpstr>
      <vt:lpstr>T2.10</vt:lpstr>
      <vt:lpstr>T2.11</vt:lpstr>
      <vt:lpstr>T2.12</vt:lpstr>
      <vt:lpstr>T2.13</vt:lpstr>
      <vt:lpstr>T2.14</vt:lpstr>
      <vt:lpstr>T2.15</vt:lpstr>
      <vt:lpstr>T2.16</vt:lpstr>
      <vt:lpstr>T3.01</vt:lpstr>
      <vt:lpstr>T3.02</vt:lpstr>
      <vt:lpstr>T3.03</vt:lpstr>
      <vt:lpstr>T3.04</vt:lpstr>
      <vt:lpstr>T3.05</vt:lpstr>
      <vt:lpstr>T3.06</vt:lpstr>
      <vt:lpstr>T3.07</vt:lpstr>
      <vt:lpstr>T3.08</vt:lpstr>
      <vt:lpstr>T3.09</vt:lpstr>
      <vt:lpstr>T3.10</vt:lpstr>
      <vt:lpstr>T3.11</vt:lpstr>
      <vt:lpstr>T3.12</vt:lpstr>
      <vt:lpstr>T3.13</vt:lpstr>
      <vt:lpstr>T3.14</vt:lpstr>
      <vt:lpstr>T3.15</vt:lpstr>
      <vt:lpstr>T3.16</vt:lpstr>
      <vt:lpstr>T3.17</vt:lpstr>
      <vt:lpstr>T3.18</vt:lpstr>
      <vt:lpstr>T3.19</vt:lpstr>
      <vt:lpstr>T3.20</vt:lpstr>
      <vt:lpstr>T3.21</vt:lpstr>
      <vt:lpstr>T3.22</vt:lpstr>
      <vt:lpstr>T3.23</vt:lpstr>
      <vt:lpstr>T3.24</vt:lpstr>
      <vt:lpstr>T3.25</vt:lpstr>
      <vt:lpstr>T3.26</vt:lpstr>
      <vt:lpstr>T3.27</vt:lpstr>
      <vt:lpstr>T3.28</vt:lpstr>
      <vt:lpstr>T3.29</vt:lpstr>
      <vt:lpstr>T3.30</vt:lpstr>
      <vt:lpstr>T3.31</vt:lpstr>
      <vt:lpstr>T3.32</vt:lpstr>
      <vt:lpstr>T3.33</vt:lpstr>
      <vt:lpstr>T3.34</vt:lpstr>
      <vt:lpstr>T3.35</vt:lpstr>
      <vt:lpstr>T3.36</vt:lpstr>
      <vt:lpstr>T3.37</vt:lpstr>
      <vt:lpstr>T3.38</vt:lpstr>
      <vt:lpstr>T3.39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MANALO, Cruzette</dc:creator>
  <cp:lastModifiedBy>INGMAN-JONES, Megan</cp:lastModifiedBy>
  <cp:lastPrinted>2024-01-15T01:01:08Z</cp:lastPrinted>
  <dcterms:created xsi:type="dcterms:W3CDTF">2023-12-21T22:11:29Z</dcterms:created>
  <dcterms:modified xsi:type="dcterms:W3CDTF">2024-02-21T00:57:19Z</dcterms:modified>
</cp:coreProperties>
</file>