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8837229C-8087-493A-BCBE-45DB4DC12079}" xr6:coauthVersionLast="47" xr6:coauthVersionMax="47" xr10:uidLastSave="{00000000-0000-0000-0000-000000000000}"/>
  <bookViews>
    <workbookView xWindow="1275" yWindow="-120" windowWidth="27645" windowHeight="16440" tabRatio="961" activeTab="17" xr2:uid="{00000000-000D-0000-FFFF-FFFF00000000}"/>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Reference sheet" sheetId="1" state="hidden" r:id="rId8"/>
    <sheet name="MedSafety" sheetId="7" r:id="rId9"/>
    <sheet name="Med-EL" sheetId="8" r:id="rId10"/>
    <sheet name="Med-TL" sheetId="23" r:id="rId11"/>
    <sheet name="CompCare" sheetId="9" r:id="rId12"/>
    <sheet name="Comp-EL" sheetId="10" r:id="rId13"/>
    <sheet name="Comp-TL" sheetId="22" r:id="rId14"/>
    <sheet name="RR" sheetId="15" r:id="rId15"/>
    <sheet name="RR-EL" sheetId="16" r:id="rId16"/>
    <sheet name="RR-TL" sheetId="19" r:id="rId17"/>
    <sheet name="Overview of progress" sheetId="17" r:id="rId18"/>
  </sheets>
  <definedNames>
    <definedName name="_xlnm._FilterDatabase" localSheetId="11" hidden="1">CompCare!$A$3:$J$8</definedName>
    <definedName name="_xlnm._FilterDatabase" localSheetId="12" hidden="1">'Comp-EL'!$B$5:$D$18</definedName>
    <definedName name="_xlnm._FilterDatabase" localSheetId="13" hidden="1">'Comp-TL'!$B$5:$F$18</definedName>
    <definedName name="_xlnm._FilterDatabase" localSheetId="2" hidden="1">'Gov-EL'!$B$5:$D$53</definedName>
    <definedName name="_xlnm._FilterDatabase" localSheetId="1" hidden="1">Governance!$A$3:$K$23</definedName>
    <definedName name="_xlnm._FilterDatabase" localSheetId="3" hidden="1">'Gov-TL'!$B$5:$F$54</definedName>
    <definedName name="_xlnm._FilterDatabase" localSheetId="9" hidden="1">'Med-EL'!$B$5:$D$24</definedName>
    <definedName name="_xlnm._FilterDatabase" localSheetId="8" hidden="1">MedSafety!$A$3:$K$10</definedName>
    <definedName name="_xlnm._FilterDatabase" localSheetId="10" hidden="1">'Med-TL'!$B$5:$F$24</definedName>
    <definedName name="_xlnm._FilterDatabase" localSheetId="5" hidden="1">'Part-EL'!$B$5:$D$40</definedName>
    <definedName name="_xlnm._FilterDatabase" localSheetId="4" hidden="1">Partnering!$A$3:$K$15</definedName>
    <definedName name="_xlnm._FilterDatabase" localSheetId="6" hidden="1">'Part-TL'!$B$5:$F$41</definedName>
    <definedName name="_xlnm._FilterDatabase" localSheetId="7" hidden="1">'Reference sheet'!$A$1:$G$46</definedName>
    <definedName name="_xlnm._FilterDatabase" localSheetId="14" hidden="1">RR!$A$3:$J$6</definedName>
    <definedName name="_xlnm._FilterDatabase" localSheetId="15" hidden="1">'RR-EL'!$B$5:$D$12</definedName>
    <definedName name="_xlnm._FilterDatabase" localSheetId="16" hidden="1">'RR-TL'!$B$5:$F$12</definedName>
    <definedName name="A1.01" localSheetId="1">Governance!$A$6</definedName>
    <definedName name="A1.02" localSheetId="1">Governance!#REF!</definedName>
    <definedName name="A1.03" localSheetId="1">Governance!$A$7</definedName>
    <definedName name="A1.04" localSheetId="1">Governance!$A$8</definedName>
    <definedName name="A1.05" localSheetId="1">Governance!#REF!</definedName>
    <definedName name="A1.06" localSheetId="1">Governance!#REF!</definedName>
    <definedName name="A1.07" localSheetId="1">Governance!$A$11</definedName>
    <definedName name="A1.08" localSheetId="1">Governance!$A$12</definedName>
    <definedName name="A1.09" localSheetId="1">Governance!#REF!</definedName>
    <definedName name="A1.10" localSheetId="1">Governance!#REF!</definedName>
    <definedName name="A1.11" localSheetId="1">Governance!#REF!</definedName>
    <definedName name="A1.12" localSheetId="1">Governance!#REF!</definedName>
    <definedName name="A1.13" localSheetId="1">Governance!$A$14</definedName>
    <definedName name="A1.14" localSheetId="1">Governance!#REF!</definedName>
    <definedName name="A1.15" localSheetId="1">Governance!$A$16</definedName>
    <definedName name="A1.16" localSheetId="1">Governance!#REF!</definedName>
    <definedName name="A1.17" localSheetId="1">Governance!#REF!</definedName>
    <definedName name="A1.18" localSheetId="1">Governance!#REF!</definedName>
    <definedName name="A1.19" localSheetId="1">Governance!$A$19</definedName>
    <definedName name="A1.20" localSheetId="1">Governance!#REF!</definedName>
    <definedName name="A1.21" localSheetId="1">Governance!#REF!</definedName>
    <definedName name="A1.22" localSheetId="1">Governance!#REF!</definedName>
    <definedName name="A1.23" localSheetId="1">Governance!#REF!</definedName>
    <definedName name="A1.24" localSheetId="1">Governance!#REF!</definedName>
    <definedName name="A1.25" localSheetId="1">Governance!#REF!</definedName>
    <definedName name="A1.26" localSheetId="1">Governance!#REF!</definedName>
    <definedName name="A1.27" localSheetId="1">Governance!#REF!</definedName>
    <definedName name="A1.28" localSheetId="1">Governance!#REF!</definedName>
    <definedName name="A1.29" localSheetId="1">Governance!#REF!</definedName>
    <definedName name="A1.30" localSheetId="1">Governance!$A$20</definedName>
    <definedName name="A1.31" localSheetId="1">Governance!$A$21</definedName>
    <definedName name="A1.32" localSheetId="1">Governance!$A$22</definedName>
    <definedName name="A1.33" localSheetId="1">Governance!$A$23</definedName>
    <definedName name="A2.01" localSheetId="4">Partnering!#REF!</definedName>
    <definedName name="A2.02" localSheetId="4">Partnering!#REF!</definedName>
    <definedName name="A2.03" localSheetId="4">Partnering!#REF!</definedName>
    <definedName name="A2.04" localSheetId="4">Partnering!#REF!</definedName>
    <definedName name="A2.05" localSheetId="4">Partnering!$A$6</definedName>
    <definedName name="A2.06" localSheetId="4">Partnering!$A$7</definedName>
    <definedName name="A2.07" localSheetId="4">Partnering!$A$8</definedName>
    <definedName name="A2.08" localSheetId="4">Partnering!#REF!</definedName>
    <definedName name="A2.09" localSheetId="4">Partnering!#REF!</definedName>
    <definedName name="A2.10" localSheetId="4">Partnering!$A$11</definedName>
    <definedName name="A2.11" localSheetId="4">Partnering!$A$13</definedName>
    <definedName name="A2.12" localSheetId="4">Partnering!$A$15</definedName>
    <definedName name="A2.13" localSheetId="4">Partnering!#REF!</definedName>
    <definedName name="A2.14" localSheetId="4">Partnering!#REF!</definedName>
    <definedName name="A4.01" localSheetId="8">MedSafety!#REF!</definedName>
    <definedName name="A4.02" localSheetId="8">MedSafety!#REF!</definedName>
    <definedName name="A4.03" localSheetId="8">MedSafety!#REF!</definedName>
    <definedName name="A4.04" localSheetId="8">MedSafety!#REF!</definedName>
    <definedName name="A4.05" localSheetId="8">MedSafety!#REF!</definedName>
    <definedName name="A4.06" localSheetId="8">MedSafety!$A$6</definedName>
    <definedName name="A4.07" localSheetId="8">MedSafety!$A$7</definedName>
    <definedName name="A4.08" localSheetId="8">MedSafety!#REF!</definedName>
    <definedName name="A4.09" localSheetId="8">MedSafety!$A$10</definedName>
    <definedName name="A4.10" localSheetId="8">MedSafety!#REF!</definedName>
    <definedName name="A4.11" localSheetId="8">MedSafety!#REF!</definedName>
    <definedName name="A4.12" localSheetId="8">MedSafety!#REF!</definedName>
    <definedName name="A4.13" localSheetId="8">MedSafety!#REF!</definedName>
    <definedName name="A4.14" localSheetId="8">MedSafety!#REF!</definedName>
    <definedName name="A4.15" localSheetId="8">MedSafety!#REF!</definedName>
    <definedName name="A5.01" localSheetId="11">CompCare!#REF!</definedName>
    <definedName name="A5.02" localSheetId="11">CompCare!#REF!</definedName>
    <definedName name="A5.03" localSheetId="11">CompCare!#REF!</definedName>
    <definedName name="A5.04" localSheetId="11">CompCare!#REF!</definedName>
    <definedName name="A5.05" localSheetId="11">CompCare!#REF!</definedName>
    <definedName name="A5.06" localSheetId="11">CompCare!#REF!</definedName>
    <definedName name="A5.07" localSheetId="11">CompCare!$A$6</definedName>
    <definedName name="A5.08" localSheetId="11">CompCare!#REF!</definedName>
    <definedName name="A5.09" localSheetId="11">CompCare!$A$8</definedName>
    <definedName name="A5.10" localSheetId="11">CompCare!#REF!</definedName>
    <definedName name="A5.11" localSheetId="11">CompCare!#REF!</definedName>
    <definedName name="A5.12" localSheetId="11">CompCare!#REF!</definedName>
    <definedName name="A5.13" localSheetId="11">CompCare!#REF!</definedName>
    <definedName name="A5.14" localSheetId="11">CompCare!#REF!</definedName>
    <definedName name="A5.15" localSheetId="11">CompCare!#REF!</definedName>
    <definedName name="A5.16" localSheetId="11">CompCare!#REF!</definedName>
    <definedName name="A5.17" localSheetId="11">CompCare!#REF!</definedName>
    <definedName name="A5.18" localSheetId="11">CompCare!#REF!</definedName>
    <definedName name="A5.19" localSheetId="11">CompCare!#REF!</definedName>
    <definedName name="A5.20" localSheetId="11">CompCare!#REF!</definedName>
    <definedName name="A5.21" localSheetId="11">CompCare!#REF!</definedName>
    <definedName name="A5.22" localSheetId="11">CompCare!#REF!</definedName>
    <definedName name="A5.23" localSheetId="11">CompCare!#REF!</definedName>
    <definedName name="A5.24" localSheetId="11">CompCare!#REF!</definedName>
    <definedName name="A5.25" localSheetId="11">CompCare!#REF!</definedName>
    <definedName name="A5.26" localSheetId="11">CompCare!#REF!</definedName>
    <definedName name="A5.27" localSheetId="11">CompCare!#REF!</definedName>
    <definedName name="A5.28" localSheetId="11">CompCare!#REF!</definedName>
    <definedName name="A5.29" localSheetId="11">CompCare!#REF!</definedName>
    <definedName name="A5.30" localSheetId="11">CompCare!#REF!</definedName>
    <definedName name="A5.31" localSheetId="11">CompCare!#REF!</definedName>
    <definedName name="A5.32" localSheetId="11">CompCare!#REF!</definedName>
    <definedName name="A5.33" localSheetId="11">CompCare!#REF!</definedName>
    <definedName name="A5.34" localSheetId="11">CompCare!#REF!</definedName>
    <definedName name="A5.35" localSheetId="11">CompCare!#REF!</definedName>
    <definedName name="A5.36" localSheetId="11">CompCare!#REF!</definedName>
    <definedName name="A7.01">RR!#REF!</definedName>
    <definedName name="A7.02">RR!#REF!</definedName>
    <definedName name="A7.03">RR!#REF!</definedName>
    <definedName name="A7.04">RR!#REF!</definedName>
    <definedName name="A7.05">RR!$A$6</definedName>
    <definedName name="A7.06">RR!#REF!</definedName>
    <definedName name="A7.07">RR!#REF!</definedName>
    <definedName name="A7.08">RR!#REF!</definedName>
    <definedName name="A7.09">RR!#REF!</definedName>
    <definedName name="A7.10">RR!#REF!</definedName>
    <definedName name="A8.01" localSheetId="14">RR!#REF!</definedName>
    <definedName name="A8.02" localSheetId="14">RR!#REF!</definedName>
    <definedName name="A8.03" localSheetId="14">RR!#REF!</definedName>
    <definedName name="A8.04" localSheetId="14">RR!#REF!</definedName>
    <definedName name="A8.05" localSheetId="14">RR!$A$6</definedName>
    <definedName name="A8.06" localSheetId="14">RR!#REF!</definedName>
    <definedName name="A8.07" localSheetId="14">RR!#REF!</definedName>
    <definedName name="A8.08" localSheetId="14">RR!#REF!</definedName>
    <definedName name="A8.09" localSheetId="14">RR!#REF!</definedName>
    <definedName name="A8.10" localSheetId="14">RR!#REF!</definedName>
    <definedName name="A8.11" localSheetId="14">RR!#REF!</definedName>
    <definedName name="A8.12" localSheetId="14">RR!#REF!</definedName>
    <definedName name="A8.13" localSheetId="14">RR!#REF!</definedName>
    <definedName name="E1.01" localSheetId="2">'Gov-EL'!$B$8</definedName>
    <definedName name="E1.02" localSheetId="2">'Gov-EL'!#REF!</definedName>
    <definedName name="E1.03" localSheetId="2">'Gov-EL'!$B$13</definedName>
    <definedName name="E1.04" localSheetId="2">'Gov-EL'!$B$18</definedName>
    <definedName name="E1.05" localSheetId="2">'Gov-EL'!#REF!</definedName>
    <definedName name="E1.06" localSheetId="2">'Gov-EL'!#REF!</definedName>
    <definedName name="E1.07" localSheetId="2">'Gov-EL'!$B$25</definedName>
    <definedName name="E1.08" localSheetId="2">'Gov-EL'!$B$30</definedName>
    <definedName name="E1.09" localSheetId="2">'Gov-EL'!#REF!</definedName>
    <definedName name="E1.10" localSheetId="2">'Gov-EL'!#REF!</definedName>
    <definedName name="E1.11" localSheetId="2">'Gov-EL'!#REF!</definedName>
    <definedName name="E1.12" localSheetId="2">'Gov-EL'!#REF!</definedName>
    <definedName name="E1.13" localSheetId="2">'Gov-EL'!$B$36</definedName>
    <definedName name="E1.14" localSheetId="2">'Gov-EL'!#REF!</definedName>
    <definedName name="E1.15" localSheetId="2">'Gov-EL'!$B$42</definedName>
    <definedName name="E1.16" localSheetId="2">'Gov-EL'!#REF!</definedName>
    <definedName name="E1.17" localSheetId="2">'Gov-EL'!#REF!</definedName>
    <definedName name="E1.18" localSheetId="2">'Gov-EL'!#REF!</definedName>
    <definedName name="E1.19" localSheetId="2">'Gov-EL'!$B$49</definedName>
    <definedName name="E1.20" localSheetId="2">'Gov-EL'!#REF!</definedName>
    <definedName name="E1.21" localSheetId="2">'Gov-EL'!#REF!</definedName>
    <definedName name="E1.22" localSheetId="2">'Gov-EL'!#REF!</definedName>
    <definedName name="E1.23" localSheetId="2">'Gov-EL'!#REF!</definedName>
    <definedName name="E1.24" localSheetId="2">'Gov-EL'!#REF!</definedName>
    <definedName name="E1.25" localSheetId="2">'Gov-EL'!#REF!</definedName>
    <definedName name="E1.26" localSheetId="2">'Gov-EL'!#REF!</definedName>
    <definedName name="E1.27" localSheetId="2">'Gov-EL'!#REF!</definedName>
    <definedName name="E1.28" localSheetId="2">'Gov-EL'!#REF!</definedName>
    <definedName name="E1.29" localSheetId="2">'Gov-EL'!#REF!</definedName>
    <definedName name="E1.30" localSheetId="2">'Gov-EL'!#REF!</definedName>
    <definedName name="E1.31" localSheetId="2">'Gov-EL'!#REF!</definedName>
    <definedName name="E1.32" localSheetId="2">'Gov-EL'!#REF!</definedName>
    <definedName name="E1.33" localSheetId="2">'Gov-EL'!#REF!</definedName>
    <definedName name="E2.01" localSheetId="5">'Part-EL'!#REF!</definedName>
    <definedName name="E2.02" localSheetId="5">'Part-EL'!#REF!</definedName>
    <definedName name="E2.03" localSheetId="5">'Part-EL'!#REF!</definedName>
    <definedName name="E2.04" localSheetId="5">'Part-EL'!#REF!</definedName>
    <definedName name="E2.05" localSheetId="5">'Part-EL'!$B$8</definedName>
    <definedName name="E2.06" localSheetId="5">'Part-EL'!$B$13</definedName>
    <definedName name="E2.07" localSheetId="5">'Part-EL'!$B$18</definedName>
    <definedName name="E2.08" localSheetId="5">'Part-EL'!#REF!</definedName>
    <definedName name="E2.09" localSheetId="5">'Part-EL'!#REF!</definedName>
    <definedName name="E2.10" localSheetId="5">'Part-EL'!$B$24</definedName>
    <definedName name="E2.11" localSheetId="5">'Part-EL'!$B$30</definedName>
    <definedName name="E2.12" localSheetId="5">'Part-EL'!$B$36</definedName>
    <definedName name="E2.13" localSheetId="5">'Part-EL'!#REF!</definedName>
    <definedName name="E2.14" localSheetId="5">'Part-EL'!#REF!</definedName>
    <definedName name="E4.01" localSheetId="9">'Med-EL'!#REF!</definedName>
    <definedName name="E4.02" localSheetId="9">'Med-EL'!#REF!</definedName>
    <definedName name="E4.03" localSheetId="9">'Med-EL'!#REF!</definedName>
    <definedName name="E4.04" localSheetId="9">'Med-EL'!#REF!</definedName>
    <definedName name="E4.05" localSheetId="9">'Med-EL'!#REF!</definedName>
    <definedName name="E4.06" localSheetId="9">'Med-EL'!$B$8</definedName>
    <definedName name="E4.07" localSheetId="9">'Med-EL'!$B$13</definedName>
    <definedName name="E4.08" localSheetId="9">'Med-EL'!#REF!</definedName>
    <definedName name="E4.09" localSheetId="9">'Med-EL'!$B$20</definedName>
    <definedName name="E4.10" localSheetId="9">'Med-EL'!#REF!</definedName>
    <definedName name="E4.11" localSheetId="9">'Med-EL'!#REF!</definedName>
    <definedName name="E4.12" localSheetId="9">'Med-EL'!#REF!</definedName>
    <definedName name="E4.13" localSheetId="9">'Med-EL'!#REF!</definedName>
    <definedName name="E4.14" localSheetId="9">'Med-EL'!#REF!</definedName>
    <definedName name="E4.15" localSheetId="9">'Med-EL'!#REF!</definedName>
    <definedName name="E5.01" localSheetId="12">'Comp-EL'!#REF!</definedName>
    <definedName name="E5.02" localSheetId="12">'Comp-EL'!#REF!</definedName>
    <definedName name="E5.03" localSheetId="12">'Comp-EL'!#REF!</definedName>
    <definedName name="E5.04" localSheetId="12">'Comp-EL'!#REF!</definedName>
    <definedName name="E5.05" localSheetId="12">'Comp-EL'!#REF!</definedName>
    <definedName name="E5.06" localSheetId="12">'Comp-EL'!#REF!</definedName>
    <definedName name="E5.07" localSheetId="12">'Comp-EL'!$B$8</definedName>
    <definedName name="E5.08" localSheetId="12">'Comp-EL'!#REF!</definedName>
    <definedName name="E5.09" localSheetId="12">'Comp-EL'!$B$14</definedName>
    <definedName name="E5.10" localSheetId="12">'Comp-EL'!#REF!</definedName>
    <definedName name="E5.11" localSheetId="12">'Comp-EL'!#REF!</definedName>
    <definedName name="E5.12" localSheetId="12">'Comp-EL'!#REF!</definedName>
    <definedName name="E5.13" localSheetId="12">'Comp-EL'!#REF!</definedName>
    <definedName name="E5.14" localSheetId="12">'Comp-EL'!#REF!</definedName>
    <definedName name="E5.15" localSheetId="12">'Comp-EL'!#REF!</definedName>
    <definedName name="E5.16" localSheetId="12">'Comp-EL'!#REF!</definedName>
    <definedName name="E5.17" localSheetId="12">'Comp-EL'!#REF!</definedName>
    <definedName name="E5.18" localSheetId="12">'Comp-EL'!#REF!</definedName>
    <definedName name="E5.19" localSheetId="12">'Comp-EL'!#REF!</definedName>
    <definedName name="E5.20" localSheetId="12">'Comp-EL'!#REF!</definedName>
    <definedName name="E5.21" localSheetId="12">'Comp-EL'!#REF!</definedName>
    <definedName name="E5.22" localSheetId="12">'Comp-EL'!#REF!</definedName>
    <definedName name="E5.23" localSheetId="12">'Comp-EL'!#REF!</definedName>
    <definedName name="E5.24" localSheetId="12">'Comp-EL'!#REF!</definedName>
    <definedName name="E5.25" localSheetId="12">'Comp-EL'!#REF!</definedName>
    <definedName name="E5.26" localSheetId="12">'Comp-EL'!#REF!</definedName>
    <definedName name="E5.27" localSheetId="12">'Comp-EL'!#REF!</definedName>
    <definedName name="E5.28" localSheetId="12">'Comp-EL'!#REF!</definedName>
    <definedName name="E5.29" localSheetId="12">'Comp-EL'!#REF!</definedName>
    <definedName name="E5.30" localSheetId="12">'Comp-EL'!#REF!</definedName>
    <definedName name="E5.31" localSheetId="12">'Comp-EL'!#REF!</definedName>
    <definedName name="E5.32" localSheetId="12">'Comp-EL'!#REF!</definedName>
    <definedName name="E5.33" localSheetId="12">'Comp-EL'!#REF!</definedName>
    <definedName name="E5.34" localSheetId="12">'Comp-EL'!#REF!</definedName>
    <definedName name="E5.35" localSheetId="12">'Comp-EL'!#REF!</definedName>
    <definedName name="E5.36" localSheetId="12">'Comp-EL'!#REF!</definedName>
    <definedName name="E7.01">'RR-EL'!#REF!</definedName>
    <definedName name="E7.02">'RR-EL'!#REF!</definedName>
    <definedName name="E7.03">'RR-EL'!#REF!</definedName>
    <definedName name="E7.04">'RR-EL'!#REF!</definedName>
    <definedName name="E7.05">'RR-EL'!$B$8</definedName>
    <definedName name="E7.06">'RR-EL'!#REF!</definedName>
    <definedName name="E7.07">'RR-EL'!#REF!</definedName>
    <definedName name="E7.08">'RR-EL'!#REF!</definedName>
    <definedName name="E7.09">'RR-EL'!#REF!</definedName>
    <definedName name="E7.10">'RR-EL'!#REF!</definedName>
    <definedName name="E8.01" localSheetId="15">'RR-EL'!#REF!</definedName>
    <definedName name="E8.02" localSheetId="15">'RR-EL'!#REF!</definedName>
    <definedName name="E8.03" localSheetId="15">'RR-EL'!#REF!</definedName>
    <definedName name="E8.04" localSheetId="15">'RR-EL'!#REF!</definedName>
    <definedName name="E8.05" localSheetId="15">'RR-EL'!$B$8</definedName>
    <definedName name="E8.06" localSheetId="15">'RR-EL'!#REF!</definedName>
    <definedName name="E8.07" localSheetId="15">'RR-EL'!#REF!</definedName>
    <definedName name="E8.08" localSheetId="15">'RR-EL'!#REF!</definedName>
    <definedName name="E8.09" localSheetId="15">'RR-EL'!#REF!</definedName>
    <definedName name="E8.10" localSheetId="15">'RR-EL'!#REF!</definedName>
    <definedName name="E8.11" localSheetId="15">'RR-EL'!#REF!</definedName>
    <definedName name="E8.12" localSheetId="15">'RR-EL'!#REF!</definedName>
    <definedName name="E8.13" localSheetId="15">'RR-EL'!#REF!</definedName>
    <definedName name="E87.01">'RR-EL'!#REF!</definedName>
    <definedName name="EndDate">'Reference sheet'!$K$2</definedName>
    <definedName name="O.1" localSheetId="17">'Overview of progress'!$B$6</definedName>
    <definedName name="O.2" localSheetId="17">'Overview of progress'!$B$35</definedName>
    <definedName name="O.3" localSheetId="17">'Overview of progress'!#REF!</definedName>
    <definedName name="O.4" localSheetId="17">'Overview of progress'!$B$60</definedName>
    <definedName name="O.5" localSheetId="17">'Overview of progress'!$B$80</definedName>
    <definedName name="O.6" localSheetId="17">'Overview of progress'!#REF!</definedName>
    <definedName name="O.7" localSheetId="17">'Overview of progress'!#REF!</definedName>
    <definedName name="O.8" localSheetId="17">'Overview of progress'!$B$101</definedName>
    <definedName name="P1.01" localSheetId="1">Governance!$F$6</definedName>
    <definedName name="P1.02" localSheetId="1">Governance!#REF!</definedName>
    <definedName name="P1.03" localSheetId="1">Governance!$F$7</definedName>
    <definedName name="P1.04" localSheetId="1">Governance!$F$8</definedName>
    <definedName name="P1.05" localSheetId="1">Governance!#REF!</definedName>
    <definedName name="P1.06" localSheetId="1">Governance!#REF!</definedName>
    <definedName name="P1.07" localSheetId="1">Governance!$F$11</definedName>
    <definedName name="P1.08" localSheetId="1">Governance!$F$12</definedName>
    <definedName name="P1.09" localSheetId="1">Governance!#REF!</definedName>
    <definedName name="P1.10" localSheetId="1">Governance!#REF!</definedName>
    <definedName name="P1.11" localSheetId="1">Governance!#REF!</definedName>
    <definedName name="P1.12" localSheetId="1">Governance!#REF!</definedName>
    <definedName name="P1.13" localSheetId="1">Governance!$F$14</definedName>
    <definedName name="P1.14" localSheetId="1">Governance!#REF!</definedName>
    <definedName name="P1.15" localSheetId="1">Governance!$F$16</definedName>
    <definedName name="P1.16" localSheetId="1">Governance!#REF!</definedName>
    <definedName name="P1.17" localSheetId="1">Governance!#REF!</definedName>
    <definedName name="P1.18" localSheetId="1">Governance!#REF!</definedName>
    <definedName name="P1.19" localSheetId="1">Governance!$F$19</definedName>
    <definedName name="P1.20" localSheetId="1">Governance!#REF!</definedName>
    <definedName name="P1.21" localSheetId="1">Governance!#REF!</definedName>
    <definedName name="P1.22" localSheetId="1">Governance!#REF!</definedName>
    <definedName name="P1.23" localSheetId="1">Governance!#REF!</definedName>
    <definedName name="P1.24" localSheetId="1">Governance!#REF!</definedName>
    <definedName name="P1.25" localSheetId="1">Governance!#REF!</definedName>
    <definedName name="P1.26" localSheetId="1">Governance!#REF!</definedName>
    <definedName name="P1.27" localSheetId="1">Governance!#REF!</definedName>
    <definedName name="P1.28" localSheetId="1">Governance!#REF!</definedName>
    <definedName name="P1.29" localSheetId="1">Governance!#REF!</definedName>
    <definedName name="P1.30" localSheetId="1">Governance!$H$20</definedName>
    <definedName name="P1.31" localSheetId="1">Governance!$H$21</definedName>
    <definedName name="P1.32" localSheetId="1">Governance!$H$22</definedName>
    <definedName name="P1.33" localSheetId="1">Governance!$H$23</definedName>
    <definedName name="P2.01" localSheetId="4">Partnering!#REF!</definedName>
    <definedName name="P2.02" localSheetId="4">Partnering!#REF!</definedName>
    <definedName name="P2.03" localSheetId="4">Partnering!#REF!</definedName>
    <definedName name="P2.04" localSheetId="4">Partnering!#REF!</definedName>
    <definedName name="P2.05" localSheetId="4">Partnering!$F$6</definedName>
    <definedName name="P2.06" localSheetId="4">Partnering!$F$7</definedName>
    <definedName name="P2.07" localSheetId="4">Partnering!$F$8</definedName>
    <definedName name="P2.08" localSheetId="4">Partnering!#REF!</definedName>
    <definedName name="P2.09" localSheetId="4">Partnering!#REF!</definedName>
    <definedName name="P2.10" localSheetId="4">Partnering!$F$11</definedName>
    <definedName name="P2.11" localSheetId="4">Partnering!$F$13</definedName>
    <definedName name="P2.12" localSheetId="4">Partnering!$F$15</definedName>
    <definedName name="P2.13" localSheetId="4">Partnering!#REF!</definedName>
    <definedName name="P2.14" localSheetId="4">Partnering!#REF!</definedName>
    <definedName name="P4.01" localSheetId="8">MedSafety!#REF!</definedName>
    <definedName name="P4.02" localSheetId="8">MedSafety!#REF!</definedName>
    <definedName name="P4.03" localSheetId="8">MedSafety!#REF!</definedName>
    <definedName name="P4.04" localSheetId="8">MedSafety!#REF!</definedName>
    <definedName name="P4.05" localSheetId="8">MedSafety!#REF!</definedName>
    <definedName name="P4.06" localSheetId="8">MedSafety!$F$6</definedName>
    <definedName name="P4.07" localSheetId="8">MedSafety!$F$7</definedName>
    <definedName name="P4.08" localSheetId="8">MedSafety!#REF!</definedName>
    <definedName name="P4.09" localSheetId="8">MedSafety!$F$10</definedName>
    <definedName name="P4.10" localSheetId="8">MedSafety!#REF!</definedName>
    <definedName name="P4.11" localSheetId="8">MedSafety!#REF!</definedName>
    <definedName name="P4.12" localSheetId="8">MedSafety!#REF!</definedName>
    <definedName name="P4.13" localSheetId="8">MedSafety!#REF!</definedName>
    <definedName name="P4.14" localSheetId="8">MedSafety!#REF!</definedName>
    <definedName name="P4.15" localSheetId="8">MedSafety!#REF!</definedName>
    <definedName name="P5.01" localSheetId="11">CompCare!#REF!</definedName>
    <definedName name="P5.02" localSheetId="11">CompCare!#REF!</definedName>
    <definedName name="P5.03" localSheetId="11">CompCare!#REF!</definedName>
    <definedName name="P5.04" localSheetId="11">CompCare!#REF!</definedName>
    <definedName name="P5.05" localSheetId="11">CompCare!#REF!</definedName>
    <definedName name="P5.06" localSheetId="11">CompCare!#REF!</definedName>
    <definedName name="P5.07" localSheetId="11">CompCare!$F$6</definedName>
    <definedName name="P5.08" localSheetId="11">CompCare!#REF!</definedName>
    <definedName name="P5.09" localSheetId="11">CompCare!$F$8</definedName>
    <definedName name="P5.10" localSheetId="11">CompCare!#REF!</definedName>
    <definedName name="P5.11" localSheetId="11">CompCare!#REF!</definedName>
    <definedName name="P5.12" localSheetId="11">CompCare!#REF!</definedName>
    <definedName name="P5.13" localSheetId="11">CompCare!#REF!</definedName>
    <definedName name="P5.14" localSheetId="11">CompCare!#REF!</definedName>
    <definedName name="P5.15" localSheetId="11">CompCare!#REF!</definedName>
    <definedName name="P5.16" localSheetId="11">CompCare!#REF!</definedName>
    <definedName name="P5.17" localSheetId="11">CompCare!#REF!</definedName>
    <definedName name="P5.18" localSheetId="11">CompCare!#REF!</definedName>
    <definedName name="P5.19" localSheetId="11">CompCare!#REF!</definedName>
    <definedName name="P5.20" localSheetId="11">CompCare!#REF!</definedName>
    <definedName name="P5.21" localSheetId="11">CompCare!#REF!</definedName>
    <definedName name="P5.22" localSheetId="11">CompCare!#REF!</definedName>
    <definedName name="P5.23" localSheetId="11">CompCare!#REF!</definedName>
    <definedName name="P5.24" localSheetId="11">CompCare!#REF!</definedName>
    <definedName name="P5.25" localSheetId="11">CompCare!#REF!</definedName>
    <definedName name="P5.26" localSheetId="11">CompCare!#REF!</definedName>
    <definedName name="P5.27" localSheetId="11">CompCare!#REF!</definedName>
    <definedName name="P5.28" localSheetId="11">CompCare!#REF!</definedName>
    <definedName name="P5.29" localSheetId="11">CompCare!#REF!</definedName>
    <definedName name="P5.30" localSheetId="11">CompCare!#REF!</definedName>
    <definedName name="P5.31" localSheetId="11">CompCare!#REF!</definedName>
    <definedName name="P5.32" localSheetId="11">CompCare!#REF!</definedName>
    <definedName name="P5.33" localSheetId="11">CompCare!#REF!</definedName>
    <definedName name="P5.34" localSheetId="11">CompCare!#REF!</definedName>
    <definedName name="P5.35" localSheetId="11">CompCare!#REF!</definedName>
    <definedName name="P5.36" localSheetId="11">CompCare!#REF!</definedName>
    <definedName name="P8.01" localSheetId="14">RR!#REF!</definedName>
    <definedName name="P8.02" localSheetId="14">RR!#REF!</definedName>
    <definedName name="P8.03" localSheetId="14">RR!#REF!</definedName>
    <definedName name="P8.04" localSheetId="14">RR!#REF!</definedName>
    <definedName name="P8.05" localSheetId="14">RR!$F$6</definedName>
    <definedName name="P8.06" localSheetId="14">RR!#REF!</definedName>
    <definedName name="P8.07" localSheetId="14">RR!#REF!</definedName>
    <definedName name="P8.08" localSheetId="14">RR!#REF!</definedName>
    <definedName name="P8.09" localSheetId="14">RR!#REF!</definedName>
    <definedName name="P8.10" localSheetId="14">RR!#REF!</definedName>
    <definedName name="P8.11" localSheetId="14">RR!#REF!</definedName>
    <definedName name="P8.12" localSheetId="14">RR!#REF!</definedName>
    <definedName name="P8.13" localSheetId="14">RR!#REF!</definedName>
    <definedName name="_xlnm.Print_Area" localSheetId="11">CompCare!$A$1:$K$8</definedName>
    <definedName name="_xlnm.Print_Area" localSheetId="12">'Comp-EL'!$B:$C</definedName>
    <definedName name="_xlnm.Print_Area" localSheetId="13">'Comp-TL'!$B:$F</definedName>
    <definedName name="_xlnm.Print_Area" localSheetId="2">'Gov-EL'!$B:$C</definedName>
    <definedName name="_xlnm.Print_Area" localSheetId="3">'Gov-TL'!$B:$F</definedName>
    <definedName name="_xlnm.Print_Area" localSheetId="0">'How to use this tool'!$B:$B</definedName>
    <definedName name="_xlnm.Print_Area" localSheetId="9">'Med-EL'!$B:$C</definedName>
    <definedName name="_xlnm.Print_Area" localSheetId="10">'Med-TL'!$B:$F</definedName>
    <definedName name="_xlnm.Print_Area" localSheetId="5">'Part-EL'!$B:$C</definedName>
    <definedName name="_xlnm.Print_Area" localSheetId="6">'Part-TL'!$B:$F</definedName>
    <definedName name="_xlnm.Print_Area" localSheetId="15">'RR-EL'!$B:$C</definedName>
    <definedName name="_xlnm.Print_Area" localSheetId="16">'RR-TL'!$B:$F</definedName>
    <definedName name="_xlnm.Print_Titles" localSheetId="11">CompCare!$A:$B,CompCare!$3:$3</definedName>
    <definedName name="_xlnm.Print_Titles" localSheetId="12">'Comp-EL'!$B:$B,'Comp-EL'!$5:$5</definedName>
    <definedName name="_xlnm.Print_Titles" localSheetId="13">'Comp-TL'!$B:$B,'Comp-TL'!$5:$5</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9">'Med-EL'!$B:$B,'Med-EL'!$5:$5</definedName>
    <definedName name="_xlnm.Print_Titles" localSheetId="8">MedSafety!$A:$B,MedSafety!$3:$3</definedName>
    <definedName name="_xlnm.Print_Titles" localSheetId="10">'Med-TL'!$B:$B,'Med-TL'!$5:$5</definedName>
    <definedName name="_xlnm.Print_Titles" localSheetId="5">'Part-EL'!$B:$B,'Part-EL'!$5:$5</definedName>
    <definedName name="_xlnm.Print_Titles" localSheetId="4">Partnering!$A:$B,Partnering!$3:$3</definedName>
    <definedName name="_xlnm.Print_Titles" localSheetId="6">'Part-TL'!$B:$B,'Part-TL'!$5:$5</definedName>
    <definedName name="_xlnm.Print_Titles" localSheetId="14">RR!$A:$B,RR!$3:$3</definedName>
    <definedName name="_xlnm.Print_Titles" localSheetId="15">'RR-EL'!$B:$B,'RR-EL'!$5:$5</definedName>
    <definedName name="_xlnm.Print_Titles" localSheetId="16">'RR-TL'!$B:$B,'RR-TL'!$5:$5</definedName>
    <definedName name="R1.01" localSheetId="1">Governance!$E$6</definedName>
    <definedName name="R1.02" localSheetId="1">Governance!#REF!</definedName>
    <definedName name="R1.03" localSheetId="1">Governance!$E$7</definedName>
    <definedName name="R1.04" localSheetId="1">Governance!$E$8</definedName>
    <definedName name="R1.05" localSheetId="1">Governance!#REF!</definedName>
    <definedName name="R1.06" localSheetId="1">Governance!#REF!</definedName>
    <definedName name="R1.07" localSheetId="1">Governance!$E$11</definedName>
    <definedName name="R1.08" localSheetId="1">Governance!$E$12</definedName>
    <definedName name="R1.09" localSheetId="1">Governance!#REF!</definedName>
    <definedName name="R1.10" localSheetId="1">Governance!#REF!</definedName>
    <definedName name="R1.11" localSheetId="1">Governance!#REF!</definedName>
    <definedName name="R1.12" localSheetId="1">Governance!#REF!</definedName>
    <definedName name="R1.13" localSheetId="1">Governance!$E$14</definedName>
    <definedName name="R1.14" localSheetId="1">Governance!#REF!</definedName>
    <definedName name="R1.15" localSheetId="1">Governance!$E$16</definedName>
    <definedName name="R1.16" localSheetId="1">Governance!#REF!</definedName>
    <definedName name="R1.17" localSheetId="1">Governance!#REF!</definedName>
    <definedName name="R1.18" localSheetId="1">Governance!#REF!</definedName>
    <definedName name="R1.19" localSheetId="1">Governance!$E$19</definedName>
    <definedName name="R1.20" localSheetId="1">Governance!#REF!</definedName>
    <definedName name="R1.21" localSheetId="1">Governance!#REF!</definedName>
    <definedName name="R1.22" localSheetId="1">Governance!#REF!</definedName>
    <definedName name="R1.23" localSheetId="1">Governance!#REF!</definedName>
    <definedName name="R1.24" localSheetId="1">Governance!#REF!</definedName>
    <definedName name="R1.25" localSheetId="1">Governance!#REF!</definedName>
    <definedName name="R1.26" localSheetId="1">Governance!#REF!</definedName>
    <definedName name="R1.27" localSheetId="1">Governance!#REF!</definedName>
    <definedName name="R1.28" localSheetId="1">Governance!#REF!</definedName>
    <definedName name="R1.29" localSheetId="1">Governance!#REF!</definedName>
    <definedName name="R1.30" localSheetId="1">Governance!$G$20</definedName>
    <definedName name="R1.31" localSheetId="1">Governance!$G$21</definedName>
    <definedName name="R1.32" localSheetId="1">Governance!$G$22</definedName>
    <definedName name="R1.33" localSheetId="1">Governance!$G$23</definedName>
    <definedName name="R2.01" localSheetId="4">Partnering!#REF!</definedName>
    <definedName name="R2.02" localSheetId="4">Partnering!#REF!</definedName>
    <definedName name="R2.03" localSheetId="4">Partnering!#REF!</definedName>
    <definedName name="R2.04" localSheetId="4">Partnering!#REF!</definedName>
    <definedName name="R2.05" localSheetId="4">Partnering!$E$6</definedName>
    <definedName name="R2.06" localSheetId="4">Partnering!$E$7</definedName>
    <definedName name="R2.07" localSheetId="4">Partnering!$E$8</definedName>
    <definedName name="R2.08" localSheetId="4">Partnering!#REF!</definedName>
    <definedName name="R2.09" localSheetId="4">Partnering!#REF!</definedName>
    <definedName name="R2.10" localSheetId="4">Partnering!$E$11</definedName>
    <definedName name="R2.11" localSheetId="4">Partnering!$E$13</definedName>
    <definedName name="R2.12" localSheetId="4">Partnering!$E$15</definedName>
    <definedName name="R2.13" localSheetId="4">Partnering!#REF!</definedName>
    <definedName name="R2.14" localSheetId="4">Partnering!#REF!</definedName>
    <definedName name="R4.01" localSheetId="8">MedSafety!#REF!</definedName>
    <definedName name="R4.02" localSheetId="8">MedSafety!#REF!</definedName>
    <definedName name="R4.03" localSheetId="8">MedSafety!#REF!</definedName>
    <definedName name="R4.04" localSheetId="8">MedSafety!#REF!</definedName>
    <definedName name="R4.05" localSheetId="8">MedSafety!#REF!</definedName>
    <definedName name="R4.06" localSheetId="8">MedSafety!$E$6</definedName>
    <definedName name="R4.07" localSheetId="8">MedSafety!$E$7</definedName>
    <definedName name="R4.08" localSheetId="8">MedSafety!#REF!</definedName>
    <definedName name="R4.09" localSheetId="8">MedSafety!$E$10</definedName>
    <definedName name="R4.10" localSheetId="8">MedSafety!#REF!</definedName>
    <definedName name="R4.11" localSheetId="8">MedSafety!#REF!</definedName>
    <definedName name="R4.12" localSheetId="8">MedSafety!#REF!</definedName>
    <definedName name="R4.13" localSheetId="8">MedSafety!#REF!</definedName>
    <definedName name="R4.14" localSheetId="8">MedSafety!#REF!</definedName>
    <definedName name="R4.15" localSheetId="8">MedSafety!#REF!</definedName>
    <definedName name="R5.01" localSheetId="11">CompCare!#REF!</definedName>
    <definedName name="R5.02" localSheetId="11">CompCare!#REF!</definedName>
    <definedName name="R5.03" localSheetId="11">CompCare!#REF!</definedName>
    <definedName name="R5.04" localSheetId="11">CompCare!#REF!</definedName>
    <definedName name="R5.05" localSheetId="11">CompCare!#REF!</definedName>
    <definedName name="R5.06" localSheetId="11">CompCare!#REF!</definedName>
    <definedName name="R5.07" localSheetId="11">CompCare!$E$6</definedName>
    <definedName name="R5.08" localSheetId="11">CompCare!#REF!</definedName>
    <definedName name="R5.09" localSheetId="11">CompCare!$E$8</definedName>
    <definedName name="R5.10" localSheetId="11">CompCare!#REF!</definedName>
    <definedName name="R5.11" localSheetId="11">CompCare!#REF!</definedName>
    <definedName name="R5.12" localSheetId="11">CompCare!#REF!</definedName>
    <definedName name="R5.13" localSheetId="11">CompCare!#REF!</definedName>
    <definedName name="R5.14" localSheetId="11">CompCare!#REF!</definedName>
    <definedName name="R5.15" localSheetId="11">CompCare!#REF!</definedName>
    <definedName name="R5.16" localSheetId="11">CompCare!#REF!</definedName>
    <definedName name="R5.17" localSheetId="11">CompCare!#REF!</definedName>
    <definedName name="R5.18" localSheetId="11">CompCare!#REF!</definedName>
    <definedName name="R5.19" localSheetId="11">CompCare!#REF!</definedName>
    <definedName name="R5.20" localSheetId="11">CompCare!#REF!</definedName>
    <definedName name="R5.21" localSheetId="11">CompCare!#REF!</definedName>
    <definedName name="R5.22" localSheetId="11">CompCare!#REF!</definedName>
    <definedName name="R5.23" localSheetId="11">CompCare!#REF!</definedName>
    <definedName name="R5.24" localSheetId="11">CompCare!#REF!</definedName>
    <definedName name="R5.25" localSheetId="11">CompCare!#REF!</definedName>
    <definedName name="R5.26" localSheetId="11">CompCare!#REF!</definedName>
    <definedName name="R5.27" localSheetId="11">CompCare!#REF!</definedName>
    <definedName name="R5.28" localSheetId="11">CompCare!#REF!</definedName>
    <definedName name="R5.29" localSheetId="11">CompCare!#REF!</definedName>
    <definedName name="R5.30" localSheetId="11">CompCare!#REF!</definedName>
    <definedName name="R5.31" localSheetId="11">CompCare!#REF!</definedName>
    <definedName name="R5.32" localSheetId="11">CompCare!#REF!</definedName>
    <definedName name="R5.33" localSheetId="11">CompCare!#REF!</definedName>
    <definedName name="R5.34" localSheetId="11">CompCare!#REF!</definedName>
    <definedName name="R5.35" localSheetId="11">CompCare!#REF!</definedName>
    <definedName name="R5.36" localSheetId="11">CompCare!#REF!</definedName>
    <definedName name="R8.01" localSheetId="14">RR!#REF!</definedName>
    <definedName name="R8.02" localSheetId="14">RR!#REF!</definedName>
    <definedName name="R8.03" localSheetId="14">RR!#REF!</definedName>
    <definedName name="R8.04" localSheetId="14">RR!#REF!</definedName>
    <definedName name="R8.05" localSheetId="14">RR!$E$6</definedName>
    <definedName name="R8.06" localSheetId="14">RR!#REF!</definedName>
    <definedName name="R8.07" localSheetId="14">RR!#REF!</definedName>
    <definedName name="R8.08" localSheetId="14">RR!#REF!</definedName>
    <definedName name="R8.09" localSheetId="14">RR!#REF!</definedName>
    <definedName name="R8.10" localSheetId="14">RR!#REF!</definedName>
    <definedName name="R8.11" localSheetId="14">RR!#REF!</definedName>
    <definedName name="R8.12" localSheetId="14">RR!#REF!</definedName>
    <definedName name="R8.13" localSheetId="14">RR!#REF!</definedName>
    <definedName name="StartDate">'Reference sheet'!$K$1</definedName>
    <definedName name="T1.01" localSheetId="3">'Gov-TL'!$B$8</definedName>
    <definedName name="T1.02" localSheetId="3">'Gov-TL'!#REF!</definedName>
    <definedName name="T1.03" localSheetId="3">'Gov-TL'!$B$13</definedName>
    <definedName name="T1.04" localSheetId="3">'Gov-TL'!$B$18</definedName>
    <definedName name="T1.05" localSheetId="3">'Gov-TL'!#REF!</definedName>
    <definedName name="T1.06" localSheetId="3">'Gov-TL'!#REF!</definedName>
    <definedName name="T1.07" localSheetId="3">'Gov-TL'!$B$25</definedName>
    <definedName name="T1.08" localSheetId="3">'Gov-TL'!$B$31</definedName>
    <definedName name="T1.09" localSheetId="3">'Gov-TL'!#REF!</definedName>
    <definedName name="T1.10" localSheetId="3">'Gov-TL'!#REF!</definedName>
    <definedName name="T1.11" localSheetId="3">'Gov-TL'!#REF!</definedName>
    <definedName name="T1.12" localSheetId="3">'Gov-TL'!#REF!</definedName>
    <definedName name="T1.13" localSheetId="3">'Gov-TL'!$B$37</definedName>
    <definedName name="T1.14" localSheetId="3">'Gov-TL'!#REF!</definedName>
    <definedName name="T1.15" localSheetId="3">'Gov-TL'!$B$43</definedName>
    <definedName name="T1.16" localSheetId="3">'Gov-TL'!#REF!</definedName>
    <definedName name="T1.17" localSheetId="3">'Gov-TL'!#REF!</definedName>
    <definedName name="T1.18" localSheetId="3">'Gov-TL'!#REF!</definedName>
    <definedName name="T1.19" localSheetId="3">'Gov-TL'!$B$50</definedName>
    <definedName name="T1.20" localSheetId="3">'Gov-TL'!#REF!</definedName>
    <definedName name="T1.21" localSheetId="3">'Gov-TL'!#REF!</definedName>
    <definedName name="T1.22" localSheetId="3">'Gov-TL'!#REF!</definedName>
    <definedName name="T1.23" localSheetId="3">'Gov-TL'!#REF!</definedName>
    <definedName name="T1.24" localSheetId="3">'Gov-TL'!#REF!</definedName>
    <definedName name="T1.25" localSheetId="3">'Gov-TL'!#REF!</definedName>
    <definedName name="T1.26" localSheetId="3">'Gov-TL'!#REF!</definedName>
    <definedName name="T1.27" localSheetId="3">'Gov-TL'!#REF!</definedName>
    <definedName name="T1.28" localSheetId="3">'Gov-TL'!#REF!</definedName>
    <definedName name="T1.29" localSheetId="3">'Gov-TL'!#REF!</definedName>
    <definedName name="T1.30" localSheetId="3">'Gov-TL'!#REF!</definedName>
    <definedName name="T1.31" localSheetId="3">'Gov-TL'!#REF!</definedName>
    <definedName name="T1.32" localSheetId="3">'Gov-TL'!#REF!</definedName>
    <definedName name="T1.33" localSheetId="3">'Gov-TL'!#REF!</definedName>
    <definedName name="T2.01" localSheetId="6">'Part-TL'!#REF!</definedName>
    <definedName name="T2.02" localSheetId="6">'Part-TL'!#REF!</definedName>
    <definedName name="T2.03" localSheetId="6">'Part-TL'!#REF!</definedName>
    <definedName name="T2.04" localSheetId="6">'Part-TL'!#REF!</definedName>
    <definedName name="T2.05" localSheetId="6">'Part-TL'!$B$8</definedName>
    <definedName name="T2.06" localSheetId="6">'Part-TL'!$B$13</definedName>
    <definedName name="T2.07" localSheetId="6">'Part-TL'!$B$18</definedName>
    <definedName name="T2.08" localSheetId="6">'Part-TL'!#REF!</definedName>
    <definedName name="T2.09" localSheetId="6">'Part-TL'!#REF!</definedName>
    <definedName name="T2.10" localSheetId="6">'Part-TL'!$B$25</definedName>
    <definedName name="T2.11" localSheetId="6">'Part-TL'!$B$31</definedName>
    <definedName name="T2.12" localSheetId="6">'Part-TL'!$B$37</definedName>
    <definedName name="T2.13" localSheetId="6">'Part-TL'!#REF!</definedName>
    <definedName name="T2.14" localSheetId="6">'Part-TL'!#REF!</definedName>
    <definedName name="T4.01" localSheetId="10">'Med-TL'!#REF!</definedName>
    <definedName name="T4.02" localSheetId="10">'Med-TL'!#REF!</definedName>
    <definedName name="T4.03" localSheetId="10">'Med-TL'!#REF!</definedName>
    <definedName name="T4.04" localSheetId="10">'Med-TL'!#REF!</definedName>
    <definedName name="T4.05" localSheetId="10">'Med-TL'!#REF!</definedName>
    <definedName name="T4.06" localSheetId="10">'Med-TL'!$B$8</definedName>
    <definedName name="T4.07" localSheetId="10">'Med-TL'!$B$13</definedName>
    <definedName name="T4.08" localSheetId="10">'Med-TL'!#REF!</definedName>
    <definedName name="T4.09" localSheetId="10">'Med-TL'!$B$20</definedName>
    <definedName name="T4.10" localSheetId="10">'Med-TL'!#REF!</definedName>
    <definedName name="T4.11" localSheetId="10">'Med-TL'!#REF!</definedName>
    <definedName name="T4.12" localSheetId="10">'Med-TL'!#REF!</definedName>
    <definedName name="T4.13" localSheetId="10">'Med-TL'!#REF!</definedName>
    <definedName name="T4.14" localSheetId="10">'Med-TL'!#REF!</definedName>
    <definedName name="T4.15" localSheetId="10">'Med-TL'!#REF!</definedName>
    <definedName name="T5.01" localSheetId="13">'Comp-TL'!#REF!</definedName>
    <definedName name="T5.02" localSheetId="13">'Comp-TL'!#REF!</definedName>
    <definedName name="T5.03" localSheetId="13">'Comp-TL'!#REF!</definedName>
    <definedName name="T5.04" localSheetId="13">'Comp-TL'!#REF!</definedName>
    <definedName name="T5.05" localSheetId="13">'Comp-TL'!#REF!</definedName>
    <definedName name="T5.06" localSheetId="13">'Comp-TL'!#REF!</definedName>
    <definedName name="T5.07" localSheetId="13">'Comp-TL'!$B$8</definedName>
    <definedName name="T5.08" localSheetId="13">'Comp-TL'!#REF!</definedName>
    <definedName name="T5.09" localSheetId="13">'Comp-TL'!$B$14</definedName>
    <definedName name="T5.10" localSheetId="13">'Comp-TL'!#REF!</definedName>
    <definedName name="T5.11" localSheetId="13">'Comp-TL'!#REF!</definedName>
    <definedName name="T5.12" localSheetId="13">'Comp-TL'!#REF!</definedName>
    <definedName name="T5.13" localSheetId="13">'Comp-TL'!#REF!</definedName>
    <definedName name="T5.14" localSheetId="13">'Comp-TL'!#REF!</definedName>
    <definedName name="T5.15" localSheetId="13">'Comp-TL'!#REF!</definedName>
    <definedName name="T5.16" localSheetId="13">'Comp-TL'!#REF!</definedName>
    <definedName name="T5.17" localSheetId="13">'Comp-TL'!#REF!</definedName>
    <definedName name="T5.18" localSheetId="13">'Comp-TL'!#REF!</definedName>
    <definedName name="T5.19" localSheetId="13">'Comp-TL'!#REF!</definedName>
    <definedName name="T5.20" localSheetId="13">'Comp-TL'!#REF!</definedName>
    <definedName name="T5.21" localSheetId="13">'Comp-TL'!#REF!</definedName>
    <definedName name="T5.22" localSheetId="13">'Comp-TL'!#REF!</definedName>
    <definedName name="T5.23" localSheetId="13">'Comp-TL'!#REF!</definedName>
    <definedName name="T5.24" localSheetId="13">'Comp-TL'!#REF!</definedName>
    <definedName name="T5.25" localSheetId="13">'Comp-TL'!#REF!</definedName>
    <definedName name="T5.26" localSheetId="13">'Comp-TL'!#REF!</definedName>
    <definedName name="T5.27" localSheetId="13">'Comp-TL'!#REF!</definedName>
    <definedName name="T5.28" localSheetId="13">'Comp-TL'!#REF!</definedName>
    <definedName name="T5.29" localSheetId="13">'Comp-TL'!#REF!</definedName>
    <definedName name="T5.30" localSheetId="13">'Comp-TL'!#REF!</definedName>
    <definedName name="T5.31" localSheetId="13">'Comp-TL'!#REF!</definedName>
    <definedName name="T5.32" localSheetId="13">'Comp-TL'!#REF!</definedName>
    <definedName name="T5.33" localSheetId="13">'Comp-TL'!#REF!</definedName>
    <definedName name="T5.34" localSheetId="13">'Comp-TL'!#REF!</definedName>
    <definedName name="T5.35" localSheetId="13">'Comp-TL'!#REF!</definedName>
    <definedName name="T5.36" localSheetId="13">'Comp-TL'!#REF!</definedName>
    <definedName name="T7.01">'RR-TL'!#REF!</definedName>
    <definedName name="T7.02">'RR-TL'!#REF!</definedName>
    <definedName name="T7.03">'RR-TL'!#REF!</definedName>
    <definedName name="T7.04">'RR-TL'!#REF!</definedName>
    <definedName name="T7.05">'RR-TL'!$B$8</definedName>
    <definedName name="T7.06">'RR-TL'!#REF!</definedName>
    <definedName name="T7.07">'RR-TL'!#REF!</definedName>
    <definedName name="T7.08">'RR-TL'!#REF!</definedName>
    <definedName name="T7.09">'RR-TL'!#REF!</definedName>
    <definedName name="T7.10">'RR-TL'!#REF!</definedName>
    <definedName name="T8.01" localSheetId="16">'RR-TL'!#REF!</definedName>
    <definedName name="T8.02" localSheetId="16">'RR-TL'!#REF!</definedName>
    <definedName name="T8.03" localSheetId="16">'RR-TL'!#REF!</definedName>
    <definedName name="T8.04" localSheetId="16">'RR-TL'!#REF!</definedName>
    <definedName name="T8.05" localSheetId="16">'RR-TL'!$B$8</definedName>
    <definedName name="T8.06" localSheetId="16">'RR-TL'!#REF!</definedName>
    <definedName name="T8.07" localSheetId="16">'RR-TL'!#REF!</definedName>
    <definedName name="T8.08" localSheetId="16">'RR-TL'!#REF!</definedName>
    <definedName name="T8.09" localSheetId="16">'RR-TL'!#REF!</definedName>
    <definedName name="T8.10" localSheetId="16">'RR-TL'!#REF!</definedName>
    <definedName name="T8.11" localSheetId="16">'RR-TL'!#REF!</definedName>
    <definedName name="T8.12" localSheetId="16">'RR-TL'!#REF!</definedName>
    <definedName name="T8.13" localSheetId="16">'RR-TL'!#REF!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7" l="1"/>
  <c r="F6" i="3"/>
  <c r="G20" i="1"/>
  <c r="F8" i="18" l="1"/>
  <c r="F1" i="17" l="1"/>
  <c r="F8" i="9" l="1"/>
  <c r="F6" i="9"/>
  <c r="F6" i="15"/>
  <c r="F19" i="18"/>
  <c r="F16" i="18"/>
  <c r="F14" i="18"/>
  <c r="F12" i="18"/>
  <c r="F11" i="18"/>
  <c r="F7" i="18"/>
  <c r="F6" i="18"/>
  <c r="F15" i="3"/>
  <c r="F13" i="3"/>
  <c r="F11" i="3"/>
  <c r="F8" i="3"/>
  <c r="F7" i="3"/>
  <c r="F10" i="7"/>
  <c r="F7" i="7"/>
  <c r="F6" i="7"/>
  <c r="C11" i="1"/>
  <c r="E11" i="1"/>
  <c r="C5" i="1"/>
  <c r="E12" i="1"/>
  <c r="G16" i="1"/>
  <c r="E13" i="1"/>
  <c r="G7" i="1"/>
  <c r="C16" i="1"/>
  <c r="E6" i="1"/>
  <c r="E10" i="1"/>
  <c r="G6" i="1"/>
  <c r="G5" i="1"/>
  <c r="E5" i="1"/>
  <c r="G13" i="1"/>
  <c r="G12" i="1"/>
  <c r="E7" i="1"/>
  <c r="C12" i="1"/>
  <c r="C7" i="1"/>
  <c r="E16" i="1"/>
  <c r="C10" i="1"/>
  <c r="G11" i="1"/>
  <c r="C6" i="1"/>
  <c r="C13" i="1"/>
  <c r="G10" i="1"/>
  <c r="C22" i="17" l="1"/>
  <c r="J22" i="17" s="1"/>
  <c r="C19" i="17"/>
  <c r="F19" i="17" s="1"/>
  <c r="C17" i="17"/>
  <c r="H17" i="17" s="1"/>
  <c r="C15" i="17"/>
  <c r="G15" i="17" s="1"/>
  <c r="C14" i="17"/>
  <c r="I14" i="17" s="1"/>
  <c r="C10" i="17"/>
  <c r="K10" i="17" s="1"/>
  <c r="C11" i="17"/>
  <c r="F11" i="17" s="1"/>
  <c r="C9" i="17"/>
  <c r="D9" i="17" s="1"/>
  <c r="F55" i="17"/>
  <c r="C36" i="1"/>
  <c r="E32" i="1"/>
  <c r="G36" i="1"/>
  <c r="C32" i="1"/>
  <c r="G32" i="1"/>
  <c r="C33" i="1"/>
  <c r="E36" i="1"/>
  <c r="E33" i="1"/>
  <c r="G33" i="1"/>
  <c r="C64" i="17" l="1"/>
  <c r="C67" i="17"/>
  <c r="C63" i="17"/>
  <c r="M9" i="17"/>
  <c r="G9" i="17"/>
  <c r="H14" i="17"/>
  <c r="D15" i="17"/>
  <c r="J9" i="17"/>
  <c r="G11" i="17"/>
  <c r="F14" i="17"/>
  <c r="N19" i="17"/>
  <c r="I19" i="17"/>
  <c r="F9" i="17"/>
  <c r="N9" i="17"/>
  <c r="K9" i="17"/>
  <c r="J11" i="17"/>
  <c r="L19" i="17"/>
  <c r="H19" i="17"/>
  <c r="D19" i="17"/>
  <c r="K19" i="17"/>
  <c r="G19" i="17"/>
  <c r="L14" i="17"/>
  <c r="D14" i="17"/>
  <c r="K14" i="17"/>
  <c r="G14" i="17"/>
  <c r="J14" i="17"/>
  <c r="M11" i="17"/>
  <c r="I11" i="17"/>
  <c r="E11" i="17"/>
  <c r="L11" i="17"/>
  <c r="H11" i="17"/>
  <c r="H9" i="17"/>
  <c r="L9" i="17"/>
  <c r="E9" i="17"/>
  <c r="I9" i="17"/>
  <c r="D11" i="17"/>
  <c r="N11" i="17"/>
  <c r="K11" i="17"/>
  <c r="E14" i="17"/>
  <c r="M14" i="17"/>
  <c r="N14" i="17"/>
  <c r="E19" i="17"/>
  <c r="M19" i="17"/>
  <c r="J19" i="17"/>
  <c r="G25" i="17"/>
  <c r="H10" i="17"/>
  <c r="H15" i="17"/>
  <c r="K17" i="17"/>
  <c r="G22" i="17"/>
  <c r="M22" i="17"/>
  <c r="I22" i="17"/>
  <c r="E22" i="17"/>
  <c r="L22" i="17"/>
  <c r="H22" i="17"/>
  <c r="D22" i="17"/>
  <c r="N10" i="17"/>
  <c r="J10" i="17"/>
  <c r="F10" i="17"/>
  <c r="M10" i="17"/>
  <c r="I10" i="17"/>
  <c r="E10" i="17"/>
  <c r="L15" i="17"/>
  <c r="M15" i="17"/>
  <c r="I15" i="17"/>
  <c r="E15" i="17"/>
  <c r="F15" i="17"/>
  <c r="N17" i="17"/>
  <c r="J17" i="17"/>
  <c r="F17" i="17"/>
  <c r="M17" i="17"/>
  <c r="I17" i="17"/>
  <c r="E17" i="17"/>
  <c r="G27" i="17"/>
  <c r="G10" i="17"/>
  <c r="D10" i="17"/>
  <c r="L10" i="17"/>
  <c r="J15" i="17"/>
  <c r="K15" i="17"/>
  <c r="N15" i="17"/>
  <c r="G17" i="17"/>
  <c r="D17" i="17"/>
  <c r="L17" i="17"/>
  <c r="F22" i="17"/>
  <c r="N22" i="17"/>
  <c r="K22" i="17"/>
  <c r="G26" i="17"/>
  <c r="S20" i="17" l="1"/>
  <c r="R20" i="17"/>
  <c r="Q20" i="17"/>
  <c r="G28" i="17"/>
  <c r="H28" i="17" s="1"/>
  <c r="G71" i="17"/>
  <c r="M64" i="17"/>
  <c r="K64" i="17"/>
  <c r="I64" i="17"/>
  <c r="G64" i="17"/>
  <c r="E64" i="17"/>
  <c r="N64" i="17"/>
  <c r="L64" i="17"/>
  <c r="J64" i="17"/>
  <c r="H64" i="17"/>
  <c r="F64" i="17"/>
  <c r="D64" i="17"/>
  <c r="M67" i="17"/>
  <c r="K67" i="17"/>
  <c r="I67" i="17"/>
  <c r="G67" i="17"/>
  <c r="E67" i="17"/>
  <c r="N67" i="17"/>
  <c r="L67" i="17"/>
  <c r="J67" i="17"/>
  <c r="H67" i="17"/>
  <c r="F67" i="17"/>
  <c r="D67" i="17"/>
  <c r="G72" i="17"/>
  <c r="M63" i="17"/>
  <c r="K63" i="17"/>
  <c r="I63" i="17"/>
  <c r="G63" i="17"/>
  <c r="E63" i="17"/>
  <c r="N63" i="17"/>
  <c r="L63" i="17"/>
  <c r="J63" i="17"/>
  <c r="H63" i="17"/>
  <c r="F63" i="17"/>
  <c r="D63" i="17"/>
  <c r="G70" i="17" l="1"/>
  <c r="Q22" i="17" s="1"/>
  <c r="H25" i="17"/>
  <c r="R22" i="17"/>
  <c r="S22" i="17"/>
  <c r="H27" i="17"/>
  <c r="H26" i="17"/>
  <c r="R9" i="17"/>
  <c r="F75" i="17"/>
  <c r="G73" i="17" l="1"/>
  <c r="S29" i="17"/>
  <c r="Q29" i="17"/>
  <c r="S9" i="17"/>
  <c r="R29" i="17"/>
  <c r="G42" i="1"/>
  <c r="C42" i="1"/>
  <c r="E42" i="1"/>
  <c r="E40" i="1"/>
  <c r="G40" i="1"/>
  <c r="C40" i="1"/>
  <c r="H70" i="17" l="1"/>
  <c r="H73" i="17"/>
  <c r="H71" i="17"/>
  <c r="R11" i="17"/>
  <c r="Q31" i="17" s="1"/>
  <c r="H72" i="17"/>
  <c r="C84" i="17"/>
  <c r="C86" i="17"/>
  <c r="S31" i="17" l="1"/>
  <c r="R31" i="17"/>
  <c r="S11" i="17"/>
  <c r="G91" i="17"/>
  <c r="G89" i="17"/>
  <c r="G90" i="17"/>
  <c r="G84" i="17"/>
  <c r="N84" i="17"/>
  <c r="L84" i="17"/>
  <c r="J84" i="17"/>
  <c r="H84" i="17"/>
  <c r="F84" i="17"/>
  <c r="D84" i="17"/>
  <c r="M84" i="17"/>
  <c r="K84" i="17"/>
  <c r="I84" i="17"/>
  <c r="E84" i="17"/>
  <c r="N86" i="17"/>
  <c r="L86" i="17"/>
  <c r="J86" i="17"/>
  <c r="H86" i="17"/>
  <c r="F86" i="17"/>
  <c r="D86" i="17"/>
  <c r="K86" i="17"/>
  <c r="G86" i="17"/>
  <c r="E86" i="17"/>
  <c r="M86" i="17"/>
  <c r="I86" i="17"/>
  <c r="Q23" i="17" l="1"/>
  <c r="R23" i="17"/>
  <c r="S23" i="17"/>
  <c r="G92" i="17"/>
  <c r="H92" i="17" s="1"/>
  <c r="H89" i="17" l="1"/>
  <c r="H91" i="17"/>
  <c r="H90" i="17"/>
  <c r="R12" i="17"/>
  <c r="F30" i="17"/>
  <c r="F96" i="17"/>
  <c r="C24" i="1"/>
  <c r="G28" i="1"/>
  <c r="E21" i="1"/>
  <c r="G24" i="1"/>
  <c r="C22" i="1"/>
  <c r="E46" i="1"/>
  <c r="C46" i="1"/>
  <c r="C20" i="1"/>
  <c r="E20" i="1"/>
  <c r="G22" i="1"/>
  <c r="E22" i="1"/>
  <c r="G21" i="1"/>
  <c r="E24" i="1"/>
  <c r="E26" i="1"/>
  <c r="C21" i="1"/>
  <c r="C26" i="1"/>
  <c r="C28" i="1"/>
  <c r="G26" i="1"/>
  <c r="E28" i="1"/>
  <c r="G46" i="1"/>
  <c r="C103" i="17" l="1"/>
  <c r="C46" i="17"/>
  <c r="C44" i="17"/>
  <c r="C42" i="17"/>
  <c r="C40" i="17"/>
  <c r="C39" i="17"/>
  <c r="C38" i="17"/>
  <c r="S32" i="17"/>
  <c r="Q32" i="17"/>
  <c r="S12" i="17"/>
  <c r="R32" i="17"/>
  <c r="M44" i="17" l="1"/>
  <c r="I44" i="17"/>
  <c r="E44" i="17"/>
  <c r="N44" i="17"/>
  <c r="L44" i="17"/>
  <c r="J44" i="17"/>
  <c r="H44" i="17"/>
  <c r="F44" i="17"/>
  <c r="D44" i="17"/>
  <c r="K44" i="17"/>
  <c r="G44" i="17"/>
  <c r="N46" i="17"/>
  <c r="L46" i="17"/>
  <c r="J46" i="17"/>
  <c r="H46" i="17"/>
  <c r="F46" i="17"/>
  <c r="D46" i="17"/>
  <c r="M46" i="17"/>
  <c r="K46" i="17"/>
  <c r="I46" i="17"/>
  <c r="G46" i="17"/>
  <c r="E46" i="17"/>
  <c r="N42" i="17"/>
  <c r="L42" i="17"/>
  <c r="J42" i="17"/>
  <c r="H42" i="17"/>
  <c r="F42" i="17"/>
  <c r="D42" i="17"/>
  <c r="E42" i="17"/>
  <c r="M42" i="17"/>
  <c r="K42" i="17"/>
  <c r="I42" i="17"/>
  <c r="G42" i="17"/>
  <c r="N39" i="17"/>
  <c r="L39" i="17"/>
  <c r="J39" i="17"/>
  <c r="H39" i="17"/>
  <c r="F39" i="17"/>
  <c r="D39" i="17"/>
  <c r="M39" i="17"/>
  <c r="K39" i="17"/>
  <c r="I39" i="17"/>
  <c r="G39" i="17"/>
  <c r="E39" i="17"/>
  <c r="M40" i="17"/>
  <c r="K40" i="17"/>
  <c r="I40" i="17"/>
  <c r="G40" i="17"/>
  <c r="E40" i="17"/>
  <c r="N40" i="17"/>
  <c r="L40" i="17"/>
  <c r="J40" i="17"/>
  <c r="H40" i="17"/>
  <c r="F40" i="17"/>
  <c r="D40" i="17"/>
  <c r="N38" i="17"/>
  <c r="L38" i="17"/>
  <c r="J38" i="17"/>
  <c r="H38" i="17"/>
  <c r="F38" i="17"/>
  <c r="D38" i="17"/>
  <c r="M38" i="17"/>
  <c r="K38" i="17"/>
  <c r="I38" i="17"/>
  <c r="G38" i="17"/>
  <c r="E38" i="17"/>
  <c r="G49" i="17"/>
  <c r="G50" i="17"/>
  <c r="G51" i="17"/>
  <c r="G107" i="17"/>
  <c r="G108" i="17"/>
  <c r="G106" i="17"/>
  <c r="L103" i="17"/>
  <c r="H103" i="17"/>
  <c r="D103" i="17"/>
  <c r="K103" i="17"/>
  <c r="G103" i="17"/>
  <c r="N103" i="17"/>
  <c r="F103" i="17"/>
  <c r="I103" i="17"/>
  <c r="J103" i="17"/>
  <c r="M103" i="17"/>
  <c r="E103" i="17"/>
  <c r="S24" i="17" l="1"/>
  <c r="Q24" i="17"/>
  <c r="R24" i="17"/>
  <c r="R21" i="17"/>
  <c r="S21" i="17"/>
  <c r="Q21" i="17"/>
  <c r="G52" i="17"/>
  <c r="H52" i="17" s="1"/>
  <c r="G109" i="17"/>
  <c r="H109" i="17" s="1"/>
  <c r="H106" i="17" l="1"/>
  <c r="H50" i="17"/>
  <c r="S25" i="17"/>
  <c r="Q25" i="17"/>
  <c r="R25" i="17"/>
  <c r="H108" i="17"/>
  <c r="H107" i="17"/>
  <c r="H49" i="17"/>
  <c r="H51" i="17"/>
  <c r="R13" i="17"/>
  <c r="R10" i="17"/>
  <c r="R14" i="17" l="1"/>
  <c r="S14" i="17" s="1"/>
  <c r="S13" i="17"/>
  <c r="Q33" i="17"/>
  <c r="R33" i="17"/>
  <c r="S33" i="17"/>
  <c r="Q30" i="17"/>
  <c r="R30" i="17"/>
  <c r="S10" i="17"/>
  <c r="S30" i="17"/>
  <c r="Q34" i="17" l="1"/>
  <c r="R34" i="17"/>
  <c r="S34" i="17"/>
</calcChain>
</file>

<file path=xl/sharedStrings.xml><?xml version="1.0" encoding="utf-8"?>
<sst xmlns="http://schemas.openxmlformats.org/spreadsheetml/2006/main" count="795" uniqueCount="283">
  <si>
    <t>Clinical Governance Standard</t>
  </si>
  <si>
    <t>No.</t>
  </si>
  <si>
    <t>Actions</t>
  </si>
  <si>
    <t>Link to evidence</t>
  </si>
  <si>
    <t>How do you rate your performance?</t>
  </si>
  <si>
    <t>Action plan or comments</t>
  </si>
  <si>
    <t>Responsible person or area</t>
  </si>
  <si>
    <t>Due date</t>
  </si>
  <si>
    <t>Priority</t>
  </si>
  <si>
    <t>Governance, leadership and culture</t>
  </si>
  <si>
    <t>Patient safety and quality systems</t>
  </si>
  <si>
    <t xml:space="preserve">Measurement and quality improvement </t>
  </si>
  <si>
    <t>Risk management</t>
  </si>
  <si>
    <t xml:space="preserve">Feedback and complaints management </t>
  </si>
  <si>
    <t>Click here to navigate to the list of evidence for Action 1.13</t>
  </si>
  <si>
    <t>Click here to navigate to the list of evidence for Action 1.15</t>
  </si>
  <si>
    <t xml:space="preserve">Healthcare records </t>
  </si>
  <si>
    <t>Clinical performance and effectiveness</t>
  </si>
  <si>
    <t>Click here to navigate to the list of evidence for Action 1.19</t>
  </si>
  <si>
    <t>Partnering with Consumers Standard</t>
  </si>
  <si>
    <t>Clinical governance and quality improvement systems to support partnering with consumers</t>
  </si>
  <si>
    <t>Partnering with patients in their own care</t>
  </si>
  <si>
    <t>Health literacy</t>
  </si>
  <si>
    <t>Click here to navigate to the list of evidence for Action 2.10</t>
  </si>
  <si>
    <t>Click here to navigate to the list of evidence for Action 2.11</t>
  </si>
  <si>
    <t>Click here to navigate to the list of evidence for Action 2.12</t>
  </si>
  <si>
    <t>Medication Safety Standard</t>
  </si>
  <si>
    <t>Documentation of patient information</t>
  </si>
  <si>
    <t>Continuity of medication management</t>
  </si>
  <si>
    <t>Information for patients</t>
  </si>
  <si>
    <t>Comprehensive Care Standard</t>
  </si>
  <si>
    <t>Developing the comprehensive care plan</t>
  </si>
  <si>
    <t>Recognising and Responding to Acute Deterioration Standard</t>
  </si>
  <si>
    <t>Detecting and recognising acute deterioration, and escalating care</t>
  </si>
  <si>
    <t>Escalating care</t>
  </si>
  <si>
    <t>Met</t>
  </si>
  <si>
    <t>Not met</t>
  </si>
  <si>
    <t>Not applicable</t>
  </si>
  <si>
    <t>High</t>
  </si>
  <si>
    <t>Medium</t>
  </si>
  <si>
    <t>Low</t>
  </si>
  <si>
    <t>Action</t>
  </si>
  <si>
    <t>% complete</t>
  </si>
  <si>
    <t>Number of actions updated against the number of actions in the NSQHS Standards:</t>
  </si>
  <si>
    <t>No. of actions</t>
  </si>
  <si>
    <t>Actions updated</t>
  </si>
  <si>
    <t>%</t>
  </si>
  <si>
    <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</si>
  <si>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</si>
  <si>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</si>
  <si>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</si>
  <si>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</si>
  <si>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</si>
  <si>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</si>
  <si>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</si>
  <si>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</si>
  <si>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</si>
  <si>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</si>
  <si>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</si>
  <si>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</si>
  <si>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</si>
  <si>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</si>
  <si>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</si>
  <si>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</si>
  <si>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</si>
  <si>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</si>
  <si>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</si>
  <si>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</si>
  <si>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</si>
  <si>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</si>
  <si>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</si>
  <si>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A1.03</t>
  </si>
  <si>
    <t>R1.03</t>
  </si>
  <si>
    <t>P1.03</t>
  </si>
  <si>
    <t>A1.04</t>
  </si>
  <si>
    <t>R1.04</t>
  </si>
  <si>
    <t>P1.04</t>
  </si>
  <si>
    <t>A1.07</t>
  </si>
  <si>
    <t>R1.07</t>
  </si>
  <si>
    <t>P1.07</t>
  </si>
  <si>
    <t>A1.08</t>
  </si>
  <si>
    <t>R1.08</t>
  </si>
  <si>
    <t>P1.08</t>
  </si>
  <si>
    <t>A1.13</t>
  </si>
  <si>
    <t>R1.13</t>
  </si>
  <si>
    <t>P1.13</t>
  </si>
  <si>
    <t>A1.15</t>
  </si>
  <si>
    <t>R1.15</t>
  </si>
  <si>
    <t>P1.15</t>
  </si>
  <si>
    <t>A1.19</t>
  </si>
  <si>
    <t>R1.19</t>
  </si>
  <si>
    <t>P1.19</t>
  </si>
  <si>
    <t>Partnering with consumers standard</t>
  </si>
  <si>
    <t>Partnering</t>
  </si>
  <si>
    <t>A2.05</t>
  </si>
  <si>
    <t>R2.05</t>
  </si>
  <si>
    <t>P2.05</t>
  </si>
  <si>
    <t>A2.06</t>
  </si>
  <si>
    <t>R2.06</t>
  </si>
  <si>
    <t>P2.06</t>
  </si>
  <si>
    <t>A2.07</t>
  </si>
  <si>
    <t>R2.07</t>
  </si>
  <si>
    <t>P2.07</t>
  </si>
  <si>
    <t>A2.10</t>
  </si>
  <si>
    <t>R2.10</t>
  </si>
  <si>
    <t>P2.10</t>
  </si>
  <si>
    <t>A2.11</t>
  </si>
  <si>
    <t>R2.11</t>
  </si>
  <si>
    <t>P2.11</t>
  </si>
  <si>
    <t>A2.12</t>
  </si>
  <si>
    <t>R2.12</t>
  </si>
  <si>
    <t>P2.12</t>
  </si>
  <si>
    <t>Medication safety standard</t>
  </si>
  <si>
    <t>MedSafety</t>
  </si>
  <si>
    <t>A4.06</t>
  </si>
  <si>
    <t>R4.06</t>
  </si>
  <si>
    <t>P4.06</t>
  </si>
  <si>
    <t>A4.07</t>
  </si>
  <si>
    <t>R4.07</t>
  </si>
  <si>
    <t>P4.07</t>
  </si>
  <si>
    <t>A4.09</t>
  </si>
  <si>
    <t>R4.09</t>
  </si>
  <si>
    <t>P4.09</t>
  </si>
  <si>
    <t>Comprehensive care standard</t>
  </si>
  <si>
    <t>CompCare</t>
  </si>
  <si>
    <t>A5.07</t>
  </si>
  <si>
    <t>R5.07</t>
  </si>
  <si>
    <t>P5.07</t>
  </si>
  <si>
    <t>A5.09</t>
  </si>
  <si>
    <t>R5.09</t>
  </si>
  <si>
    <t>P5.09</t>
  </si>
  <si>
    <t>A7.05</t>
  </si>
  <si>
    <t>R8.05</t>
  </si>
  <si>
    <t>P8.05</t>
  </si>
  <si>
    <t>Evidence A</t>
  </si>
  <si>
    <t>Evidence B</t>
  </si>
  <si>
    <t>Evidence C</t>
  </si>
  <si>
    <t>Evidence D</t>
  </si>
  <si>
    <t>Evidence E</t>
  </si>
  <si>
    <t>RR</t>
  </si>
  <si>
    <t>Evidence</t>
  </si>
  <si>
    <t>Comments</t>
  </si>
  <si>
    <t>Task A</t>
  </si>
  <si>
    <t>Task B</t>
  </si>
  <si>
    <t>Task C</t>
  </si>
  <si>
    <t>Task D</t>
  </si>
  <si>
    <t>Task E</t>
  </si>
  <si>
    <t>Click here to navigate to the task list for Action 1.13</t>
  </si>
  <si>
    <t>Click here to navigate to the task list for Action 1.15</t>
  </si>
  <si>
    <t>Click here to navigate to the task list for Action 1.19</t>
  </si>
  <si>
    <t>Link to task list</t>
  </si>
  <si>
    <t>Click here to navigate to the task list for Action 2.10</t>
  </si>
  <si>
    <t>Click here to navigate to the task list for Action 2.11</t>
  </si>
  <si>
    <t>Click here to navigate to the task list for Action 2.12</t>
  </si>
  <si>
    <t>Substantially not met</t>
  </si>
  <si>
    <t>Partially met</t>
  </si>
  <si>
    <t>Estimate % of complete</t>
  </si>
  <si>
    <t>Due
date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</si>
  <si>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</si>
  <si>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</si>
  <si>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</si>
  <si>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</si>
  <si>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</si>
  <si>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</si>
  <si>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</si>
  <si>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</si>
  <si>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</si>
  <si>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</si>
  <si>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</si>
  <si>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</si>
  <si>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</si>
  <si>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</si>
  <si>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</si>
  <si>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</si>
  <si>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</si>
  <si>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</si>
  <si>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StartDate</t>
  </si>
  <si>
    <t>EndDate</t>
  </si>
  <si>
    <t>Mostly met with some exceptions</t>
  </si>
  <si>
    <t>The overview of progress worksheet</t>
  </si>
  <si>
    <t>Printing</t>
  </si>
  <si>
    <t>Things that you need to avoid doing in the monitoring tool</t>
  </si>
  <si>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</si>
  <si>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</si>
  <si>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</si>
  <si>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</si>
  <si>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Enter the name of your Service here.</t>
  </si>
  <si>
    <t>The Service establishes and maintains systems to adapt clinical practices to reduce and mitigate its contribution to greenhouse gases</t>
  </si>
  <si>
    <t>The Service has processes to assure itself clinicians conducting cosmetic surgery:
a.	Fully comply with Medical Board of Australia and state and territory requirements
b.	Allow sufficient time for informed consent processes to occur
c.	Ensure advertising of cosmetic surgery that they commission or are referenced in complies with legislation, national codes and guidelines</t>
  </si>
  <si>
    <t>The Service supports clinicians to contribute complete and accurate clinical data to clinical quality registries specified by the Medical Board of Australia relevant to clinicians’ scope of clinical practice</t>
  </si>
  <si>
    <t>The Service has processes to: 
a.	Collect patient information prior to admission
b.	Ensure patients that are admitted comply with the Service’s admission policies</t>
  </si>
  <si>
    <t>Click here to navigate to the list of evidence for Action 1.01</t>
  </si>
  <si>
    <t>Click here to navigate to the list of evidence for Action 1.03</t>
  </si>
  <si>
    <t>Click here to navigate to the list of evidence for Action 1.04</t>
  </si>
  <si>
    <t>Click here to navigate to the list of evidence for Action 1.07</t>
  </si>
  <si>
    <t>Click here to navigate to the list of evidence for Action 1.08</t>
  </si>
  <si>
    <t>Click here to navigate to the task list for Action 1.01</t>
  </si>
  <si>
    <t>Click here to navigate to the task list for Action 1.03</t>
  </si>
  <si>
    <t>Click here to navigate to the task list for Action 1.04</t>
  </si>
  <si>
    <t>Click here to navigate to the task list for Action 1.07</t>
  </si>
  <si>
    <t>Click here to navigate to the task list for Action 1.08</t>
  </si>
  <si>
    <t xml:space="preserve">Patient safety and quality systems </t>
  </si>
  <si>
    <t xml:space="preserve">Evaluating performance </t>
  </si>
  <si>
    <t>The Service has processes to provide patients with informed financial consent relating to cosmetic surgery prior to admission</t>
  </si>
  <si>
    <t>The Service has processes to assure itself that clinicians conducting cosmetic surgery have provided patients:  
a.	Information about the cosmetic surgery including expected outcomes, duration of expected outcomes, risks relevant to the patient and possible complications
b.	Information about any medical devices planned for use 
c.	Information on all financial costs relating to the cosmetic surgery 
d.	Information on any possible future costs including management of complications</t>
  </si>
  <si>
    <t>The Service has processes to ensure informed consent is given by a legally eligible decision-maker for patients under the legal age of consent</t>
  </si>
  <si>
    <t>The Service makes information freely available to consumers on:
a.	Service location(s) and access details
b.	The clinicians conducting cosmetic surgery in the Service 
c.	Estimated costs associated with cosmetic surgery performed in the Service 
d.	Where estimated costs of services not directly charged by the Service can be obtained  
e.	Where to access post-operative health care if the Service is closed, and in an emergency
f.	Mechanisms for providing feedback and contact details for the appropriate healthcare complaints authority</t>
  </si>
  <si>
    <t>The Service has processes to assure itself that advertising of cosmetic surgery it commissions or is referenced in:
a.	Is not false, misleading or deceptive, or likely to be misleading, or deceptive
b.	Does not offer a gift, discount or other inducement
c.	Does not use testimonials or purported testimonials about the surgery 
d.	Does not create unreasonable expectation of beneficial treatment 
e.	Does not directly or indirectly encourage the indiscriminate use of cosmetic surgery</t>
  </si>
  <si>
    <t xml:space="preserve">Informed consent </t>
  </si>
  <si>
    <t>Shared decisions and planning care</t>
  </si>
  <si>
    <t>Accessing Service information</t>
  </si>
  <si>
    <t xml:space="preserve">Communication that supports effective partnerships </t>
  </si>
  <si>
    <t xml:space="preserve">Advertising </t>
  </si>
  <si>
    <t>Click here to navigate to the list of evidence for Action 2.05</t>
  </si>
  <si>
    <t>Click here to navigate to the list of evidence for Action 2.06</t>
  </si>
  <si>
    <t>Click here to navigate to the list of evidence for Action 2.07</t>
  </si>
  <si>
    <t>Click here to navigate to the task list for Action 2.05</t>
  </si>
  <si>
    <t>Click here to navigate to the task list for Action 2.06</t>
  </si>
  <si>
    <t>Click here to navigate to the task list for Action 2.07</t>
  </si>
  <si>
    <t xml:space="preserve">Shared decisions and planning care </t>
  </si>
  <si>
    <t>Communication that support effective partnerships</t>
  </si>
  <si>
    <t xml:space="preserve">Health literacy </t>
  </si>
  <si>
    <t>The Service has processes for documenting adverse events involving medicines and medical devices experienced by patients during an episode of care in the healthcare record and in the Service’s incident reporting system</t>
  </si>
  <si>
    <t>The Service has processes for reporting adverse events involving medicines and medical devices experienced by patients to:
a.	Relevant clinicians involved in the patient’s care 
b.	The Therapeutic Goods Administration, in accordance with its requirements</t>
  </si>
  <si>
    <t>The Service has processes to: 
a.	Support patients to maintain a current and accurate medicines list  
b.	Encourage patients to share their medicines list with receiving clinicians at transitions of care and/or does so on a patient’s behalf with their consent 
c.	Use information on a patient’s medication history to minimise risks in the planning and delivery of cosmetic surgery</t>
  </si>
  <si>
    <t>Click here to navigate to the list of evidence for Action 4.06</t>
  </si>
  <si>
    <t>Click here to navigate to the list of evidence for Action 4.07</t>
  </si>
  <si>
    <t>Click here to navigate to the list of evidence for Action 4.09</t>
  </si>
  <si>
    <t>Click here to navigate to the task list for Action 4.06</t>
  </si>
  <si>
    <t>Click here to navigate to the task list for Action 4.07</t>
  </si>
  <si>
    <t>Click here to navigate to the task list for Action 4.09</t>
  </si>
  <si>
    <t>Adverse events involving medicines</t>
  </si>
  <si>
    <t xml:space="preserve">Adverse events involving medicines </t>
  </si>
  <si>
    <t xml:space="preserve">Information for patients </t>
  </si>
  <si>
    <t>The Service has processes to assure itself that clinicians conducting cosmetic surgery assess a patient’s suitability for the cosmetic surgery and is informed by:
a.	A patient’s general health, including psychological health and other medical conditions that may impact suitability for cosmetic surgery
b.	Where available, information from a patient’s referring clinician
c.	The patient’s goals 
d.	Outcomes of independent psychological assessments when further assessment is undertaken</t>
  </si>
  <si>
    <t>The Service has processes to assure itself that clinicians conducting cosmetic surgery: 
a.	Develop and agree to a plan for the cosmetic surgery with the patient 
b.	Deliver cosmetic surgery in accordance with the agreed plan for cosmetic surgery
c.	Monitor patients following cosmetic surgery
d.	Provide post-operative discharge instructions to the patient, including when to seek emergency assistance 
e.	Schedule follow-up health care when required</t>
  </si>
  <si>
    <t>Click here to navigate to the list of evidence for Action 5.07</t>
  </si>
  <si>
    <t>Click here to navigate to the list of evidence for Action 5.09</t>
  </si>
  <si>
    <t>Click here to navigate to the task list for Action 5.07</t>
  </si>
  <si>
    <t>Click here to navigate to the task list for Action 5.09</t>
  </si>
  <si>
    <t>Planning and developing comprehensive care</t>
  </si>
  <si>
    <t xml:space="preserve">Suitability for cosmetic surgery </t>
  </si>
  <si>
    <t>Planning and delivering comprehensive care</t>
  </si>
  <si>
    <t>Suitability for cosmetic surgery</t>
  </si>
  <si>
    <t xml:space="preserve">Planning and delivering comprehensive care </t>
  </si>
  <si>
    <t>The Service supports the workforce to: 
a.	Use protocols that specify criteria and pathways for escalating care to call for emergency assistance in a timely way
b.	Notify a patient’s other care providers, family and carers when their care is escalated</t>
  </si>
  <si>
    <t>Click here to navigate to the list of evidence for Action 7.05</t>
  </si>
  <si>
    <t>Click here to navigate to the task list for Action 7.05</t>
  </si>
  <si>
    <t>Evaluating performance</t>
  </si>
  <si>
    <t>Informed consent</t>
  </si>
  <si>
    <t>Service:</t>
  </si>
  <si>
    <t>There are two ways to update the task list:
- Option 1: Use the available columns in the Standard worksheet
- Option 2: Use the task list worksheet</t>
  </si>
  <si>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National Safety and Quality Cosmetic Surgery Standards
</t>
    </r>
    <r>
      <rPr>
        <sz val="10"/>
        <color theme="1"/>
        <rFont val="Symbol"/>
        <family val="1"/>
        <charset val="2"/>
      </rPr>
      <t>·</t>
    </r>
    <r>
      <rPr>
        <sz val="10"/>
        <color theme="1"/>
        <rFont val="Arial"/>
        <family val="2"/>
      </rPr>
      <t xml:space="preserve"> Summary of actions met, not met and not applicable in raw figures and in percent figures</t>
    </r>
  </si>
  <si>
    <t xml:space="preserve">To update the evidence list:
</t>
  </si>
  <si>
    <t>NSQHS Standards (second edition) corresponding actions</t>
  </si>
  <si>
    <r>
      <t xml:space="preserve">The Service has effective and reliable processes to: 
a.	Regularly review the performance of its workforce
b.	</t>
    </r>
    <r>
      <rPr>
        <b/>
        <sz val="10"/>
        <color theme="1"/>
        <rFont val="Arial"/>
        <family val="2"/>
      </rPr>
      <t xml:space="preserve">Monitor performance to ensure clinicians are adhering to professional standards, codes and guidelines </t>
    </r>
    <r>
      <rPr>
        <sz val="10"/>
        <color theme="1"/>
        <rFont val="Arial"/>
        <family val="2"/>
      </rPr>
      <t xml:space="preserve">
c.	Identify and provide access for training needs 
d.	</t>
    </r>
    <r>
      <rPr>
        <b/>
        <sz val="10"/>
        <color theme="1"/>
        <rFont val="Arial"/>
        <family val="2"/>
      </rPr>
      <t xml:space="preserve">Make mandatory notifications about clinicians as required by legislation and jurisdictional requirements  </t>
    </r>
  </si>
  <si>
    <r>
      <t xml:space="preserve">The Service: 
a.	Supports patients to report complaints 
b.	Has processes to address complaints in a timely way 
c.	Uses information from the analysis of complaints to improve safety and quality 
d.	</t>
    </r>
    <r>
      <rPr>
        <b/>
        <sz val="10"/>
        <color theme="1"/>
        <rFont val="Arial"/>
        <family val="2"/>
      </rPr>
      <t>Provides patients with the contact details of relevant healthcare complaints authorities when there are unresolved complaints</t>
    </r>
  </si>
  <si>
    <r>
      <t xml:space="preserve">The Service: 
a.	</t>
    </r>
    <r>
      <rPr>
        <b/>
        <sz val="10"/>
        <color theme="1"/>
        <rFont val="Arial"/>
        <family val="2"/>
      </rPr>
      <t>Uses reports from clinical quality registries and its administrative, clinical and performance data to identify priorities for safety and quality improvement</t>
    </r>
    <r>
      <rPr>
        <sz val="10"/>
        <color theme="1"/>
        <rFont val="Arial"/>
        <family val="2"/>
      </rPr>
      <t xml:space="preserve">
b.	Acts on, reviews and monitors identified priorities for safety and quality improvement 
c.	Measures changes in safety and quality indicators and outcomes
d.	Provides timely information on safety and quality improvement and performance to the governing body, the workforce and patients</t>
    </r>
  </si>
  <si>
    <r>
      <t xml:space="preserve">The Service:
a.	Provides leadership to develop a culture of safety and quality improvement, and satisfies itself that this culture exists 
b.	Provides leadership to ensure partnering with patients, carers and consumers
c.	Sets priorities and strategic directions for safe and high-quality clinical care, and ensures these are communicated effectively to the workforce 
d.	Establishes and maintains a clinical governance framework and uses the processes within the framework to drive improvements in safety and quality
e.	Clearly defines the safety and quality roles, responsibilities and accountabilities for those governing the Service, management, clinicians and the workforce 
f.	Monitors the action taken as a result of clinical incidents 
g.	Reviews and monitors its progress on safety and quality performance
h.	</t>
    </r>
    <r>
      <rPr>
        <b/>
        <sz val="10"/>
        <color theme="1"/>
        <rFont val="Arial"/>
        <family val="2"/>
      </rPr>
      <t>Establishes and maintains systems for integrating care with other services involved in a patient’s care</t>
    </r>
  </si>
  <si>
    <r>
      <t xml:space="preserve">The Service supports clinicians to communicate with patients about cosmetic surgery to ensure: 
a.	Information is provided in a way that meets the needs of patients, and is easy to understand and use 
b.	The clinical needs of patients are addressed while they are accessing cosmetic surgery 
c.	</t>
    </r>
    <r>
      <rPr>
        <b/>
        <sz val="10"/>
        <color theme="1"/>
        <rFont val="Arial"/>
        <family val="2"/>
      </rPr>
      <t>On discharge, patients are provided with verbal and written information about their ongoing care and what to do if emergency assistance is required</t>
    </r>
  </si>
  <si>
    <t>New action</t>
  </si>
  <si>
    <t>Partial match to NSQHS Standard 1.01</t>
  </si>
  <si>
    <t>Partial match to NSQHS Standards 1.08 and 1.09</t>
  </si>
  <si>
    <t>Partial match to NSQHS Standard 1.14</t>
  </si>
  <si>
    <t>Partial match to NSQHS Standard 1.22</t>
  </si>
  <si>
    <t>Partial match to NSQHS Standard 2.10</t>
  </si>
  <si>
    <t>Partial match to NSQHS Standard 4.08</t>
  </si>
  <si>
    <t>Partial match to NSQHS Standards 4.09 and 1.28</t>
  </si>
  <si>
    <t>Partial match to NSQHS Standard 4.12</t>
  </si>
  <si>
    <t>Partial match the NSQHS Standard 8.08</t>
  </si>
  <si>
    <t>There are 16 worksheets in this workbook. Click on the hyperlinks below to navigate to the relevant worksheet:</t>
  </si>
  <si>
    <t>Standards applicable to the Cosmetic Surgery Module</t>
  </si>
  <si>
    <t>The actions in the Cosmetic Surgery Module are included across 5 of the 7 Standards in the Cosmetic Surgery Standards. There is a separate worksheet for each of those Standards including Clinical Governance, Partnering with Consumers, Medication safety, Comprehensive Care, and Recognising and Responding to Acute Deterioration. 
The worksheet includes columns for the actions, performance rating, estimate of percentage complete, action plan or comments, responsible person or area, due date and priority rating.
Below is a screenshot of the worksheet for the Clinical Governance Standard:</t>
  </si>
  <si>
    <r>
      <t xml:space="preserve">Use the hyperlinks in the </t>
    </r>
    <r>
      <rPr>
        <i/>
        <sz val="10"/>
        <color theme="1"/>
        <rFont val="Arial"/>
        <family val="2"/>
      </rPr>
      <t>Link to evidence column</t>
    </r>
    <r>
      <rPr>
        <sz val="10"/>
        <color theme="1"/>
        <rFont val="Arial"/>
        <family val="2"/>
      </rPr>
      <t xml:space="preserve"> (column D)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You can add more rows to list evidence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</si>
  <si>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E) requires you to determine whether your Service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F) is linked with entries in the </t>
    </r>
    <r>
      <rPr>
        <i/>
        <sz val="10"/>
        <color theme="1"/>
        <rFont val="Arial"/>
        <family val="2"/>
      </rPr>
      <t xml:space="preserve">How do you rate your performance </t>
    </r>
    <r>
      <rPr>
        <sz val="10"/>
        <color theme="1"/>
        <rFont val="Arial"/>
        <family val="2"/>
      </rPr>
      <t xml:space="preserve">column (column E).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</si>
  <si>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G)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H)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I)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J)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K) lists hyperlinks to the task list worksheet. Hyperlink cells are shaded with a pale yellow colour.</t>
    </r>
  </si>
  <si>
    <r>
      <rPr>
        <u/>
        <sz val="10"/>
        <color theme="1"/>
        <rFont val="Arial"/>
        <family val="2"/>
      </rPr>
      <t>Option 1: Use the available columns in the Standard worksheet</t>
    </r>
    <r>
      <rPr>
        <sz val="10"/>
        <color theme="1"/>
        <rFont val="Arial"/>
        <family val="2"/>
      </rPr>
      <t xml:space="preserve">
Columns G to K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G to K in the Standard worksheet by clicking on the Hide Button located above column L.
Use the hyperlinks in the </t>
    </r>
    <r>
      <rPr>
        <i/>
        <sz val="10"/>
        <color theme="1"/>
        <rFont val="Arial"/>
        <family val="2"/>
      </rPr>
      <t xml:space="preserve">Link to task list </t>
    </r>
    <r>
      <rPr>
        <sz val="10"/>
        <color theme="1"/>
        <rFont val="Arial"/>
        <family val="2"/>
      </rPr>
      <t xml:space="preserve">column (column K)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</si>
  <si>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r>
      <t xml:space="preserve">The column headings in the Standards worksheets are as follows:
• </t>
    </r>
    <r>
      <rPr>
        <i/>
        <sz val="10"/>
        <color theme="1"/>
        <rFont val="Arial"/>
        <family val="2"/>
      </rPr>
      <t>Actions</t>
    </r>
    <r>
      <rPr>
        <sz val="10"/>
        <color theme="1"/>
        <rFont val="Arial"/>
        <family val="2"/>
      </rPr>
      <t xml:space="preserve"> (columns A and B) state the action number and requirements from the Cosmetic Surgery Standards
• </t>
    </r>
    <r>
      <rPr>
        <i/>
        <sz val="10"/>
        <color theme="1"/>
        <rFont val="Arial"/>
        <family val="2"/>
      </rPr>
      <t>NSQHS Standards (second edition) corresponding actions</t>
    </r>
    <r>
      <rPr>
        <sz val="10"/>
        <color theme="1"/>
        <rFont val="Arial"/>
        <family val="2"/>
      </rPr>
      <t xml:space="preserve"> (column C) states the corresponding action in the NSQHS Standards (second edition) and degree of match to this action
• </t>
    </r>
    <r>
      <rPr>
        <i/>
        <sz val="10"/>
        <color theme="1"/>
        <rFont val="Arial"/>
        <family val="2"/>
      </rPr>
      <t>Link to evidence</t>
    </r>
    <r>
      <rPr>
        <sz val="10"/>
        <color theme="1"/>
        <rFont val="Arial"/>
        <family val="2"/>
      </rPr>
      <t xml:space="preserve"> (column D) lists hyperlinks to the evidence list worksheet. Hyperlink cells are shaded with a pale yellow colour.</t>
    </r>
  </si>
  <si>
    <t>Based on the Cosmetic Surgery Standards, September 2024</t>
  </si>
  <si>
    <t>Based on the Cosmetic Surgery Standards, December 2023</t>
  </si>
  <si>
    <t>List of evidence for the Cosmetic Surgery Standards, December 2023</t>
  </si>
  <si>
    <t>Task list for the Cosmetic Surgery Standards, December 2023</t>
  </si>
  <si>
    <r>
      <t xml:space="preserve">The Australian Commission on Safety and Quality in Health Care (the Commission) developed this monitoring tool as part of a suite of resources to assist Services implementing the Cosmetic Surgery Module.
This tool supports Services seeking accreditation against both the National Safety and Quality Health Service (NSQHS) Standards 2nd edition and the National Safety and Quality Cosmetic Surgery Standards (Cosmetic Surgery Standards).  
</t>
    </r>
    <r>
      <rPr>
        <b/>
        <sz val="10"/>
        <color theme="1"/>
        <rFont val="Arial"/>
        <family val="2"/>
      </rPr>
      <t>The tool is specific to the Cosmetic Surgery Module</t>
    </r>
    <r>
      <rPr>
        <sz val="10"/>
        <color theme="1"/>
        <rFont val="Arial"/>
        <family val="2"/>
      </rPr>
      <t xml:space="preserve"> and allows Services to track implementation of new and partially matched actions. Services should use this monitoring tool alongside the NSQHS Standards monitoring tool when seeking accreditation against both sets of Standards. Services intending to only implement the Cosmetic Surgery Standards should use the Cosmetic Surgery Standards Monitoring Tool. 
The use of this tool is optional, and it does not need to be provided to assessors as part of accreditation.
Before you proceed, please enter your organisation's name in the space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</si>
</sst>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C09]dd\-mmmm\-yyyy;@"/>
  </numFmts>
  <fonts count="18">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10"/>
      <color theme="1"/>
      <name val="Arial"/>
      <family val="1"/>
      <charset val="2"/>
    </font>
  </fonts>
  <fills count="11">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BA1C8D"/>
        <bgColor indexed="64"/>
      </patternFill>
    </fill>
    <fill>
      <patternFill patternType="solid">
        <fgColor rgb="FF94C947"/>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s>
  <borders count="81">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style="thin">
        <color theme="0"/>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style="thin">
        <color theme="0" tint="-0.14996795556505021"/>
      </top>
      <bottom/>
      <diagonal/>
    </border>
    <border>
      <left style="thin">
        <color theme="0"/>
      </left>
      <right/>
      <top style="thin">
        <color theme="0" tint="-0.14993743705557422"/>
      </top>
      <bottom style="thin">
        <color theme="0"/>
      </bottom>
      <diagonal/>
    </border>
    <border>
      <left style="thin">
        <color theme="0"/>
      </left>
      <right/>
      <top style="thin">
        <color theme="0"/>
      </top>
      <bottom style="thin">
        <color theme="0"/>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
      <left style="thin">
        <color theme="0" tint="-0.14993743705557422"/>
      </left>
      <right/>
      <top style="thin">
        <color theme="0" tint="-0.14996795556505021"/>
      </top>
      <bottom style="thin">
        <color theme="0" tint="-0.14990691854609822"/>
      </bottom>
      <diagonal/>
    </border>
    <border>
      <left/>
      <right style="thin">
        <color theme="0" tint="-0.14993743705557422"/>
      </right>
      <top style="thin">
        <color theme="0" tint="-0.14996795556505021"/>
      </top>
      <bottom style="thin">
        <color theme="0" tint="-0.149906918546098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3743705557422"/>
      </right>
      <top style="thin">
        <color theme="0" tint="-0.14996795556505021"/>
      </top>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366">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0" fillId="0" borderId="1" xfId="0"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Font="1" applyBorder="1"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9" xfId="0" applyBorder="1" applyAlignment="1">
      <alignment horizontal="center" vertical="top"/>
    </xf>
    <xf numFmtId="9" fontId="0" fillId="0" borderId="9" xfId="1" applyFont="1" applyBorder="1" applyAlignment="1">
      <alignment horizontal="center" vertical="top"/>
    </xf>
    <xf numFmtId="0" fontId="4" fillId="0" borderId="13" xfId="0" applyFont="1" applyBorder="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0" xfId="0" applyFont="1" applyFill="1" applyBorder="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0" fontId="0" fillId="0" borderId="6" xfId="0" applyFont="1" applyBorder="1" applyAlignment="1">
      <alignment horizontal="center" vertical="top" wrapText="1"/>
    </xf>
    <xf numFmtId="9" fontId="7" fillId="0" borderId="6" xfId="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6" fillId="0" borderId="0" xfId="0" applyFont="1" applyAlignment="1">
      <alignment horizontal="left" vertical="top"/>
    </xf>
    <xf numFmtId="0" fontId="0" fillId="0" borderId="6" xfId="0" applyBorder="1" applyAlignment="1">
      <alignment horizontal="center" vertical="top"/>
    </xf>
    <xf numFmtId="9" fontId="0" fillId="0" borderId="26" xfId="1" applyFont="1" applyBorder="1" applyAlignment="1">
      <alignment horizontal="center" vertical="top"/>
    </xf>
    <xf numFmtId="0" fontId="4" fillId="0" borderId="28"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3" fillId="4" borderId="0" xfId="0" applyFont="1" applyFill="1" applyAlignment="1">
      <alignment horizontal="left" vertical="top"/>
    </xf>
    <xf numFmtId="0" fontId="5" fillId="4" borderId="0" xfId="0" applyFont="1" applyFill="1" applyAlignment="1">
      <alignment horizontal="left" vertical="top"/>
    </xf>
    <xf numFmtId="0" fontId="8" fillId="4" borderId="0" xfId="0" applyFont="1" applyFill="1" applyAlignment="1">
      <alignment horizontal="left" vertical="top"/>
    </xf>
    <xf numFmtId="0" fontId="5" fillId="4" borderId="0" xfId="0" applyFont="1" applyFill="1" applyBorder="1" applyAlignment="1">
      <alignment horizontal="left" vertical="top"/>
    </xf>
    <xf numFmtId="0" fontId="5" fillId="4" borderId="32" xfId="0" applyFont="1" applyFill="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4" fillId="5" borderId="0" xfId="0" applyFont="1" applyFill="1" applyAlignment="1">
      <alignment horizontal="left" vertical="top"/>
    </xf>
    <xf numFmtId="0" fontId="0" fillId="5" borderId="0" xfId="0" applyFill="1" applyAlignment="1">
      <alignment horizontal="left" vertical="top"/>
    </xf>
    <xf numFmtId="0" fontId="0" fillId="5" borderId="0" xfId="0" applyFill="1" applyBorder="1" applyAlignment="1">
      <alignment horizontal="left" vertical="top"/>
    </xf>
    <xf numFmtId="0" fontId="0" fillId="5" borderId="32" xfId="0" applyFill="1" applyBorder="1" applyAlignment="1">
      <alignment horizontal="left" vertical="top"/>
    </xf>
    <xf numFmtId="0" fontId="9" fillId="5" borderId="0" xfId="0" applyFont="1" applyFill="1" applyAlignment="1">
      <alignment horizontal="left" vertical="top"/>
    </xf>
    <xf numFmtId="0" fontId="0" fillId="0" borderId="7" xfId="0" applyBorder="1" applyAlignment="1">
      <alignment horizontal="center" vertical="top"/>
    </xf>
    <xf numFmtId="0" fontId="0" fillId="0" borderId="5" xfId="0" applyBorder="1" applyAlignment="1">
      <alignment horizontal="center" vertical="top"/>
    </xf>
    <xf numFmtId="0" fontId="5" fillId="6" borderId="0" xfId="0" applyFont="1" applyFill="1" applyAlignment="1">
      <alignment horizontal="left" vertical="top"/>
    </xf>
    <xf numFmtId="0" fontId="3" fillId="6" borderId="0" xfId="0" applyFont="1" applyFill="1" applyAlignment="1">
      <alignment horizontal="left" vertical="top"/>
    </xf>
    <xf numFmtId="0" fontId="5" fillId="6" borderId="0" xfId="0" applyFont="1" applyFill="1" applyBorder="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39" xfId="0" applyBorder="1" applyAlignment="1">
      <alignment horizontal="center" vertical="top"/>
    </xf>
    <xf numFmtId="0" fontId="0" fillId="0" borderId="8" xfId="0" applyBorder="1" applyAlignment="1">
      <alignment horizontal="center" vertical="top"/>
    </xf>
    <xf numFmtId="0" fontId="0" fillId="0" borderId="15" xfId="0" applyBorder="1" applyAlignment="1">
      <alignment horizontal="center" vertical="top"/>
    </xf>
    <xf numFmtId="0" fontId="0" fillId="0" borderId="40" xfId="0" applyBorder="1" applyAlignment="1">
      <alignment horizontal="center" vertical="top"/>
    </xf>
    <xf numFmtId="9" fontId="0" fillId="0" borderId="39" xfId="1" applyFont="1" applyBorder="1" applyAlignment="1">
      <alignment horizontal="center" vertical="top"/>
    </xf>
    <xf numFmtId="9" fontId="0" fillId="0" borderId="15" xfId="1" applyFont="1" applyBorder="1" applyAlignment="1">
      <alignment horizontal="center" vertical="top"/>
    </xf>
    <xf numFmtId="0" fontId="0" fillId="0" borderId="33" xfId="0" applyBorder="1" applyAlignment="1">
      <alignment horizontal="center" vertical="top"/>
    </xf>
    <xf numFmtId="0" fontId="0" fillId="0" borderId="34" xfId="0" applyBorder="1" applyAlignment="1">
      <alignment horizontal="center" vertical="top"/>
    </xf>
    <xf numFmtId="0" fontId="0" fillId="0" borderId="35" xfId="0" applyBorder="1" applyAlignment="1">
      <alignment horizontal="center" vertical="top"/>
    </xf>
    <xf numFmtId="0" fontId="0" fillId="0" borderId="46" xfId="0" applyBorder="1" applyAlignment="1">
      <alignment horizontal="center" vertical="center"/>
    </xf>
    <xf numFmtId="9" fontId="0" fillId="0" borderId="48" xfId="1" applyFont="1" applyBorder="1" applyAlignment="1">
      <alignment horizontal="center" vertical="center"/>
    </xf>
    <xf numFmtId="0" fontId="4" fillId="0" borderId="49" xfId="0" applyFont="1" applyBorder="1" applyAlignment="1">
      <alignment horizontal="left" vertical="top"/>
    </xf>
    <xf numFmtId="0" fontId="0" fillId="0" borderId="50" xfId="0" applyBorder="1" applyAlignment="1">
      <alignment horizontal="left" vertical="top"/>
    </xf>
    <xf numFmtId="0" fontId="5" fillId="6" borderId="50" xfId="0" applyFont="1" applyFill="1" applyBorder="1" applyAlignment="1">
      <alignment horizontal="left" vertical="top"/>
    </xf>
    <xf numFmtId="0" fontId="0" fillId="0" borderId="49"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3" fillId="3" borderId="56" xfId="0" applyFont="1" applyFill="1" applyBorder="1" applyAlignment="1">
      <alignment horizontal="left" vertical="top"/>
    </xf>
    <xf numFmtId="0" fontId="5" fillId="6" borderId="57" xfId="0" applyFont="1" applyFill="1" applyBorder="1" applyAlignment="1">
      <alignment horizontal="left" vertical="top"/>
    </xf>
    <xf numFmtId="0" fontId="5" fillId="6" borderId="60" xfId="0" applyFont="1" applyFill="1" applyBorder="1" applyAlignment="1">
      <alignment horizontal="left" vertical="top"/>
    </xf>
    <xf numFmtId="0" fontId="0" fillId="5" borderId="11" xfId="0" applyFill="1" applyBorder="1" applyAlignment="1">
      <alignment horizontal="left" vertical="top"/>
    </xf>
    <xf numFmtId="0" fontId="0" fillId="5" borderId="12" xfId="0" applyFill="1" applyBorder="1" applyAlignment="1">
      <alignment horizontal="left" vertical="top"/>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57" xfId="0" applyFont="1" applyFill="1" applyBorder="1" applyAlignment="1">
      <alignment horizontal="left" vertical="top" wrapText="1"/>
    </xf>
    <xf numFmtId="0" fontId="5" fillId="2" borderId="60" xfId="0" applyFont="1" applyFill="1" applyBorder="1" applyAlignment="1">
      <alignment horizontal="left" vertical="top" wrapText="1"/>
    </xf>
    <xf numFmtId="0" fontId="0" fillId="0" borderId="57" xfId="0" applyBorder="1" applyAlignment="1">
      <alignment horizontal="left" vertical="top" wrapText="1"/>
    </xf>
    <xf numFmtId="0" fontId="0" fillId="0" borderId="60" xfId="0" applyBorder="1" applyAlignment="1">
      <alignment horizontal="left" vertical="top" wrapText="1"/>
    </xf>
    <xf numFmtId="0" fontId="4" fillId="7" borderId="4" xfId="0" applyFont="1" applyFill="1" applyBorder="1" applyAlignment="1">
      <alignment horizontal="left" vertical="top"/>
    </xf>
    <xf numFmtId="0" fontId="0" fillId="7" borderId="7" xfId="0" applyFill="1" applyBorder="1" applyAlignment="1">
      <alignment horizontal="left" vertical="top" wrapText="1"/>
    </xf>
    <xf numFmtId="0" fontId="0" fillId="7" borderId="7" xfId="0" applyFill="1" applyBorder="1" applyAlignment="1">
      <alignment horizontal="center" vertical="top" wrapText="1"/>
    </xf>
    <xf numFmtId="0" fontId="3" fillId="6" borderId="4" xfId="0" applyFont="1" applyFill="1" applyBorder="1">
      <alignment vertical="top"/>
    </xf>
    <xf numFmtId="0" fontId="3" fillId="6" borderId="7" xfId="0" applyFont="1" applyFill="1" applyBorder="1" applyAlignment="1">
      <alignment horizontal="left" vertical="top" wrapText="1"/>
    </xf>
    <xf numFmtId="0" fontId="3" fillId="6"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23" xfId="0" applyFont="1" applyFill="1" applyBorder="1" applyAlignment="1">
      <alignment horizontal="center" vertical="top" wrapText="1"/>
    </xf>
    <xf numFmtId="0" fontId="4" fillId="3" borderId="7" xfId="0" applyFont="1" applyFill="1" applyBorder="1" applyAlignment="1">
      <alignment horizontal="center" vertical="top" wrapText="1"/>
    </xf>
    <xf numFmtId="0" fontId="0" fillId="5" borderId="7" xfId="0" applyFont="1" applyFill="1" applyBorder="1" applyAlignment="1">
      <alignment horizontal="left" vertical="top" wrapText="1"/>
    </xf>
    <xf numFmtId="0" fontId="0" fillId="5" borderId="7" xfId="0" applyFont="1" applyFill="1" applyBorder="1" applyAlignment="1">
      <alignment horizontal="center" vertical="top" wrapText="1"/>
    </xf>
    <xf numFmtId="0" fontId="0" fillId="5" borderId="5" xfId="0" applyFont="1" applyFill="1" applyBorder="1" applyAlignment="1">
      <alignment horizontal="center" vertical="top" wrapText="1"/>
    </xf>
    <xf numFmtId="0" fontId="4" fillId="5" borderId="4" xfId="0" applyFont="1" applyFill="1" applyBorder="1" applyAlignment="1">
      <alignment horizontal="left" vertical="top"/>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6" borderId="59" xfId="0" applyFont="1" applyFill="1" applyBorder="1" applyAlignment="1">
      <alignment horizontal="left" vertical="top"/>
    </xf>
    <xf numFmtId="0" fontId="4" fillId="7" borderId="59" xfId="0" applyFont="1" applyFill="1" applyBorder="1" applyAlignment="1">
      <alignment horizontal="left" vertical="top"/>
    </xf>
    <xf numFmtId="0" fontId="0" fillId="7" borderId="57" xfId="0" applyFill="1" applyBorder="1" applyAlignment="1">
      <alignment horizontal="left" vertical="top"/>
    </xf>
    <xf numFmtId="0" fontId="0" fillId="7" borderId="60" xfId="0" applyFill="1" applyBorder="1" applyAlignment="1">
      <alignment horizontal="left" vertical="top"/>
    </xf>
    <xf numFmtId="0" fontId="4" fillId="7" borderId="56" xfId="0" applyFont="1" applyFill="1" applyBorder="1" applyAlignment="1">
      <alignment horizontal="left" vertical="top"/>
    </xf>
    <xf numFmtId="0" fontId="4" fillId="5" borderId="10" xfId="0" applyFont="1" applyFill="1" applyBorder="1" applyAlignment="1">
      <alignment horizontal="left" vertical="top"/>
    </xf>
    <xf numFmtId="0" fontId="4" fillId="7" borderId="10" xfId="0" applyFont="1" applyFill="1" applyBorder="1" applyAlignment="1">
      <alignment horizontal="left" vertical="top"/>
    </xf>
    <xf numFmtId="0" fontId="4" fillId="7" borderId="11" xfId="0" applyFont="1" applyFill="1" applyBorder="1" applyAlignment="1">
      <alignment horizontal="left" vertical="top"/>
    </xf>
    <xf numFmtId="0" fontId="4" fillId="7" borderId="12" xfId="0" applyFont="1" applyFill="1" applyBorder="1" applyAlignment="1">
      <alignment horizontal="left" vertical="top"/>
    </xf>
    <xf numFmtId="0" fontId="3" fillId="4" borderId="10" xfId="0" applyFont="1" applyFill="1" applyBorder="1" applyAlignment="1">
      <alignment horizontal="left" vertical="top"/>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3" fillId="2" borderId="59" xfId="0" applyFont="1" applyFill="1" applyBorder="1" applyAlignment="1">
      <alignment horizontal="left" vertical="top"/>
    </xf>
    <xf numFmtId="0" fontId="4" fillId="7" borderId="57" xfId="0" applyFont="1" applyFill="1" applyBorder="1" applyAlignment="1">
      <alignment horizontal="left" vertical="top" wrapText="1"/>
    </xf>
    <xf numFmtId="0" fontId="4" fillId="7" borderId="60" xfId="0" applyFont="1" applyFill="1" applyBorder="1" applyAlignment="1">
      <alignment horizontal="left" vertical="top" wrapText="1"/>
    </xf>
    <xf numFmtId="0" fontId="3" fillId="6" borderId="49" xfId="0" applyFont="1" applyFill="1" applyBorder="1" applyAlignment="1">
      <alignment horizontal="left" vertical="top"/>
    </xf>
    <xf numFmtId="0" fontId="3" fillId="3" borderId="13" xfId="0" applyFont="1" applyFill="1" applyBorder="1" applyAlignment="1">
      <alignment horizontal="left" vertical="top"/>
    </xf>
    <xf numFmtId="0" fontId="4" fillId="5" borderId="31" xfId="0" applyFont="1" applyFill="1" applyBorder="1" applyAlignment="1">
      <alignment horizontal="left" vertical="top"/>
    </xf>
    <xf numFmtId="0" fontId="3" fillId="4" borderId="31" xfId="0" applyFont="1" applyFill="1" applyBorder="1" applyAlignment="1">
      <alignment horizontal="left" vertical="top"/>
    </xf>
    <xf numFmtId="9" fontId="0" fillId="5" borderId="0" xfId="1" applyFont="1" applyFill="1" applyAlignment="1">
      <alignment horizontal="center" vertical="top"/>
    </xf>
    <xf numFmtId="9" fontId="5" fillId="2" borderId="0" xfId="1" applyFont="1" applyFill="1" applyAlignment="1">
      <alignment horizontal="center" vertical="top"/>
    </xf>
    <xf numFmtId="0" fontId="6" fillId="0" borderId="0" xfId="0" applyFont="1" applyBorder="1" applyAlignment="1">
      <alignment horizontal="left" vertical="top" wrapText="1"/>
    </xf>
    <xf numFmtId="164" fontId="3" fillId="6" borderId="7" xfId="0" applyNumberFormat="1" applyFont="1" applyFill="1" applyBorder="1" applyAlignment="1">
      <alignment horizontal="center" vertical="top" wrapText="1"/>
    </xf>
    <xf numFmtId="164" fontId="0" fillId="7"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5" borderId="7" xfId="0" applyNumberFormat="1" applyFont="1" applyFill="1" applyBorder="1" applyAlignment="1">
      <alignment horizontal="center" vertical="top" wrapText="1"/>
    </xf>
    <xf numFmtId="0" fontId="0" fillId="7" borderId="7" xfId="0" applyFont="1" applyFill="1" applyBorder="1" applyAlignment="1">
      <alignment horizontal="center" vertical="top" wrapText="1"/>
    </xf>
    <xf numFmtId="0" fontId="0" fillId="7" borderId="5" xfId="0" applyFont="1" applyFill="1" applyBorder="1" applyAlignment="1">
      <alignment horizontal="center" vertical="top" wrapText="1"/>
    </xf>
    <xf numFmtId="164" fontId="5" fillId="4"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58" xfId="0" applyBorder="1" applyAlignment="1">
      <alignment horizontal="left" vertical="top" wrapText="1"/>
    </xf>
    <xf numFmtId="0" fontId="0" fillId="7" borderId="57" xfId="0" applyFill="1" applyBorder="1" applyAlignment="1">
      <alignment horizontal="left" vertical="top" wrapText="1"/>
    </xf>
    <xf numFmtId="0" fontId="0" fillId="7" borderId="58" xfId="0" applyFill="1" applyBorder="1" applyAlignment="1">
      <alignment horizontal="left" vertical="top" wrapText="1"/>
    </xf>
    <xf numFmtId="0" fontId="5" fillId="3" borderId="57" xfId="0" applyFont="1" applyFill="1" applyBorder="1" applyAlignment="1">
      <alignment horizontal="left" vertical="top" wrapText="1"/>
    </xf>
    <xf numFmtId="0" fontId="5" fillId="3" borderId="58" xfId="0" applyFont="1" applyFill="1" applyBorder="1" applyAlignment="1">
      <alignment horizontal="left" vertical="top" wrapText="1"/>
    </xf>
    <xf numFmtId="0" fontId="0" fillId="7" borderId="60" xfId="0" applyFill="1" applyBorder="1" applyAlignment="1">
      <alignment horizontal="left" vertical="top" wrapText="1"/>
    </xf>
    <xf numFmtId="0" fontId="5" fillId="6" borderId="57" xfId="0" applyFont="1" applyFill="1" applyBorder="1" applyAlignment="1">
      <alignment horizontal="left" vertical="top" wrapText="1"/>
    </xf>
    <xf numFmtId="0" fontId="5" fillId="6" borderId="60" xfId="0" applyFont="1" applyFill="1" applyBorder="1" applyAlignment="1">
      <alignment horizontal="left" vertical="top" wrapText="1"/>
    </xf>
    <xf numFmtId="0" fontId="4" fillId="7" borderId="60" xfId="0" applyFont="1" applyFill="1" applyBorder="1" applyAlignment="1">
      <alignment horizontal="center" vertical="top" wrapText="1"/>
    </xf>
    <xf numFmtId="0" fontId="5" fillId="2" borderId="61" xfId="0" applyFont="1" applyFill="1" applyBorder="1" applyAlignment="1">
      <alignment horizontal="center" vertical="top" wrapText="1"/>
    </xf>
    <xf numFmtId="0" fontId="4" fillId="7" borderId="61" xfId="0" applyFont="1" applyFill="1" applyBorder="1" applyAlignment="1">
      <alignment horizontal="center" vertical="top" wrapText="1"/>
    </xf>
    <xf numFmtId="164" fontId="4" fillId="7" borderId="7" xfId="0" applyNumberFormat="1" applyFont="1" applyFill="1" applyBorder="1" applyAlignment="1">
      <alignment horizontal="center" vertical="top" wrapText="1"/>
    </xf>
    <xf numFmtId="0" fontId="4" fillId="7" borderId="7" xfId="0" applyFont="1" applyFill="1" applyBorder="1" applyAlignment="1">
      <alignment horizontal="center" vertical="top" wrapText="1"/>
    </xf>
    <xf numFmtId="0" fontId="0" fillId="0" borderId="7" xfId="0" applyBorder="1" applyAlignment="1">
      <alignment horizontal="center" vertical="top" wrapText="1"/>
    </xf>
    <xf numFmtId="0" fontId="0" fillId="7" borderId="11" xfId="0" applyFill="1" applyBorder="1" applyAlignment="1">
      <alignment horizontal="center" vertical="top" wrapText="1"/>
    </xf>
    <xf numFmtId="0" fontId="0" fillId="0" borderId="11" xfId="0" applyBorder="1" applyAlignment="1">
      <alignment horizontal="center" vertical="top" wrapText="1"/>
    </xf>
    <xf numFmtId="164" fontId="0" fillId="7" borderId="11" xfId="0" applyNumberFormat="1" applyFill="1" applyBorder="1" applyAlignment="1">
      <alignment horizontal="center" vertical="top" wrapText="1"/>
    </xf>
    <xf numFmtId="0" fontId="0" fillId="7" borderId="12" xfId="0" applyFont="1"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0" fontId="0" fillId="5" borderId="54" xfId="0" applyFill="1" applyBorder="1" applyAlignment="1">
      <alignment horizontal="center" vertical="top" wrapText="1"/>
    </xf>
    <xf numFmtId="0" fontId="4" fillId="7" borderId="57" xfId="0" applyFont="1" applyFill="1" applyBorder="1" applyAlignment="1">
      <alignment horizontal="center" vertical="top" wrapText="1"/>
    </xf>
    <xf numFmtId="0" fontId="0" fillId="0" borderId="57" xfId="0" applyBorder="1" applyAlignment="1">
      <alignment horizontal="center" vertical="top" wrapText="1"/>
    </xf>
    <xf numFmtId="164" fontId="0" fillId="5" borderId="54" xfId="0" applyNumberFormat="1" applyFill="1" applyBorder="1" applyAlignment="1">
      <alignment horizontal="center" vertical="top" wrapText="1"/>
    </xf>
    <xf numFmtId="164" fontId="4" fillId="7" borderId="57" xfId="0" applyNumberFormat="1" applyFont="1" applyFill="1" applyBorder="1" applyAlignment="1">
      <alignment horizontal="center" vertical="top" wrapText="1"/>
    </xf>
    <xf numFmtId="164" fontId="0" fillId="0" borderId="57" xfId="0" applyNumberFormat="1" applyBorder="1" applyAlignment="1">
      <alignment horizontal="center" vertical="top" wrapText="1"/>
    </xf>
    <xf numFmtId="0" fontId="0" fillId="7" borderId="57" xfId="0" applyFill="1" applyBorder="1" applyAlignment="1">
      <alignment horizontal="center" vertical="top" wrapText="1"/>
    </xf>
    <xf numFmtId="0" fontId="5" fillId="3" borderId="57" xfId="0" applyFont="1" applyFill="1" applyBorder="1" applyAlignment="1">
      <alignment horizontal="center" vertical="top" wrapText="1"/>
    </xf>
    <xf numFmtId="0" fontId="5" fillId="3" borderId="60" xfId="0" applyFont="1" applyFill="1" applyBorder="1" applyAlignment="1">
      <alignment horizontal="center" vertical="top" wrapText="1"/>
    </xf>
    <xf numFmtId="164" fontId="0" fillId="7" borderId="57" xfId="0" applyNumberFormat="1" applyFill="1" applyBorder="1" applyAlignment="1">
      <alignment horizontal="center" vertical="top" wrapText="1"/>
    </xf>
    <xf numFmtId="164" fontId="5" fillId="3" borderId="57" xfId="0" applyNumberFormat="1" applyFont="1" applyFill="1" applyBorder="1" applyAlignment="1">
      <alignment horizontal="center" vertical="top" wrapText="1"/>
    </xf>
    <xf numFmtId="0" fontId="5" fillId="6" borderId="60" xfId="0" applyFont="1" applyFill="1" applyBorder="1" applyAlignment="1">
      <alignment horizontal="center" vertical="top" wrapText="1"/>
    </xf>
    <xf numFmtId="0" fontId="5" fillId="6" borderId="54" xfId="0" applyFont="1" applyFill="1" applyBorder="1" applyAlignment="1">
      <alignment horizontal="center" vertical="top" wrapText="1"/>
    </xf>
    <xf numFmtId="0" fontId="5" fillId="6" borderId="62" xfId="0" applyFont="1" applyFill="1" applyBorder="1" applyAlignment="1">
      <alignment horizontal="center" vertical="top" wrapText="1"/>
    </xf>
    <xf numFmtId="0" fontId="5" fillId="6" borderId="57"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7" borderId="9" xfId="0" applyFill="1" applyBorder="1" applyAlignment="1">
      <alignment horizontal="center" vertical="top" wrapText="1"/>
    </xf>
    <xf numFmtId="0" fontId="3" fillId="6" borderId="11" xfId="0" applyFont="1" applyFill="1" applyBorder="1" applyAlignment="1">
      <alignment horizontal="center" vertical="top" wrapText="1"/>
    </xf>
    <xf numFmtId="0" fontId="3" fillId="6" borderId="12" xfId="0" applyFont="1" applyFill="1" applyBorder="1" applyAlignment="1">
      <alignment horizontal="center" vertical="top" wrapText="1"/>
    </xf>
    <xf numFmtId="0" fontId="4" fillId="0" borderId="2" xfId="0" applyFont="1" applyBorder="1" applyAlignment="1">
      <alignment horizontal="center" vertical="center" wrapText="1"/>
    </xf>
    <xf numFmtId="0" fontId="0" fillId="7" borderId="61" xfId="0" applyFill="1" applyBorder="1" applyAlignment="1">
      <alignment horizontal="center" vertical="top" wrapText="1"/>
    </xf>
    <xf numFmtId="0" fontId="4" fillId="3" borderId="24" xfId="0" applyFont="1" applyFill="1" applyBorder="1" applyAlignment="1">
      <alignment horizontal="center" vertical="top" wrapText="1"/>
    </xf>
    <xf numFmtId="0" fontId="2" fillId="8" borderId="23" xfId="2" applyFill="1" applyBorder="1" applyAlignment="1">
      <alignment horizontal="center" vertical="top" wrapText="1"/>
    </xf>
    <xf numFmtId="0" fontId="2" fillId="8" borderId="11" xfId="2" applyFill="1" applyBorder="1" applyAlignment="1">
      <alignment horizontal="center" vertical="top" wrapText="1"/>
    </xf>
    <xf numFmtId="0" fontId="2" fillId="8" borderId="6" xfId="2" applyFill="1" applyBorder="1" applyAlignment="1">
      <alignment horizontal="center" vertical="top" wrapText="1"/>
    </xf>
    <xf numFmtId="0" fontId="2" fillId="8" borderId="59" xfId="2" applyFill="1" applyBorder="1" applyAlignment="1">
      <alignment horizontal="left" vertical="top" indent="1"/>
    </xf>
    <xf numFmtId="0" fontId="2" fillId="8" borderId="12" xfId="2" applyFill="1" applyBorder="1" applyAlignment="1">
      <alignment horizontal="center" vertical="top" wrapText="1"/>
    </xf>
    <xf numFmtId="0" fontId="2" fillId="8" borderId="56" xfId="2" applyFill="1" applyBorder="1" applyAlignment="1">
      <alignment horizontal="left" vertical="top" indent="1"/>
    </xf>
    <xf numFmtId="2" fontId="2" fillId="8" borderId="56" xfId="2" applyNumberFormat="1" applyFill="1" applyBorder="1" applyAlignment="1">
      <alignment horizontal="left" vertical="top" indent="1"/>
    </xf>
    <xf numFmtId="0" fontId="2" fillId="8" borderId="10" xfId="2" applyFill="1" applyBorder="1" applyAlignment="1">
      <alignment horizontal="left" vertical="top" indent="1"/>
    </xf>
    <xf numFmtId="0" fontId="2" fillId="8" borderId="2" xfId="2" applyFill="1" applyBorder="1" applyAlignment="1">
      <alignment horizontal="center" vertical="top" wrapText="1"/>
    </xf>
    <xf numFmtId="0" fontId="2" fillId="8" borderId="49" xfId="2" applyFill="1" applyBorder="1" applyAlignment="1">
      <alignment horizontal="left" vertical="top" indent="1"/>
    </xf>
    <xf numFmtId="0" fontId="2" fillId="8" borderId="13" xfId="2" applyFill="1" applyBorder="1" applyAlignment="1">
      <alignment horizontal="left" vertical="top" indent="1"/>
    </xf>
    <xf numFmtId="2" fontId="2" fillId="8" borderId="13" xfId="2" applyNumberFormat="1" applyFill="1" applyBorder="1" applyAlignment="1">
      <alignment horizontal="left" vertical="top" indent="1"/>
    </xf>
    <xf numFmtId="0" fontId="2" fillId="8" borderId="31" xfId="2" applyFill="1" applyBorder="1" applyAlignment="1">
      <alignment horizontal="left" vertical="top" indent="1"/>
    </xf>
    <xf numFmtId="0" fontId="4" fillId="0" borderId="59" xfId="0" applyFont="1" applyBorder="1" applyAlignment="1">
      <alignment horizontal="left" vertic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23" xfId="0" applyFont="1" applyBorder="1" applyAlignment="1">
      <alignment horizontal="center" vertical="center" wrapText="1"/>
    </xf>
    <xf numFmtId="164" fontId="4" fillId="0" borderId="23"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59" xfId="0" applyFont="1" applyBorder="1" applyAlignment="1">
      <alignment horizontal="left" vertical="center"/>
    </xf>
    <xf numFmtId="0" fontId="4" fillId="0" borderId="10" xfId="0" applyFont="1" applyBorder="1" applyAlignment="1">
      <alignment horizontal="left" vertical="center"/>
    </xf>
    <xf numFmtId="0" fontId="4" fillId="0" borderId="53" xfId="0" applyFont="1" applyBorder="1" applyAlignment="1">
      <alignment horizontal="left" vertical="center"/>
    </xf>
    <xf numFmtId="0" fontId="4" fillId="0" borderId="57" xfId="0" applyFont="1" applyBorder="1" applyAlignment="1">
      <alignment horizontal="center" vertical="center"/>
    </xf>
    <xf numFmtId="0" fontId="4" fillId="0" borderId="60"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13" fillId="0" borderId="0" xfId="0" applyFont="1">
      <alignment vertical="top"/>
    </xf>
    <xf numFmtId="0" fontId="14" fillId="0" borderId="63"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7" borderId="60" xfId="0" applyFont="1" applyFill="1" applyBorder="1" applyAlignment="1">
      <alignment horizontal="center" vertical="top" wrapText="1"/>
    </xf>
    <xf numFmtId="0" fontId="0" fillId="0" borderId="60" xfId="0" applyFont="1" applyBorder="1" applyAlignment="1">
      <alignment horizontal="center" vertical="top" wrapText="1"/>
    </xf>
    <xf numFmtId="0" fontId="0" fillId="5" borderId="62" xfId="0" applyFont="1" applyFill="1" applyBorder="1" applyAlignment="1">
      <alignment horizontal="center" vertical="top" wrapText="1"/>
    </xf>
    <xf numFmtId="0" fontId="0" fillId="0" borderId="12" xfId="0" applyFont="1" applyBorder="1" applyAlignment="1">
      <alignment horizontal="center" vertical="top" wrapText="1"/>
    </xf>
    <xf numFmtId="0" fontId="0" fillId="0" borderId="61" xfId="0" applyFont="1" applyBorder="1" applyAlignment="1">
      <alignment horizontal="center" vertical="top" wrapText="1"/>
    </xf>
    <xf numFmtId="0" fontId="0" fillId="0" borderId="0" xfId="0" applyAlignment="1">
      <alignment horizontal="left" vertical="top" wrapText="1" indent="2"/>
    </xf>
    <xf numFmtId="0" fontId="0" fillId="0" borderId="59" xfId="0" applyBorder="1" applyAlignment="1">
      <alignment horizontal="left" vertical="top" indent="1"/>
    </xf>
    <xf numFmtId="0" fontId="0" fillId="0" borderId="56" xfId="0" applyBorder="1" applyAlignment="1">
      <alignment horizontal="left" vertical="top" indent="1"/>
    </xf>
    <xf numFmtId="0" fontId="0" fillId="0" borderId="10" xfId="0" applyBorder="1" applyAlignment="1">
      <alignment horizontal="left" vertical="top" indent="1"/>
    </xf>
    <xf numFmtId="0" fontId="0" fillId="7" borderId="9" xfId="0" applyFont="1" applyFill="1" applyBorder="1" applyAlignment="1">
      <alignment horizontal="center" vertical="top" wrapText="1"/>
    </xf>
    <xf numFmtId="0" fontId="0" fillId="0" borderId="9" xfId="0" applyFont="1" applyBorder="1" applyAlignment="1">
      <alignment horizontal="center" vertical="top" wrapText="1"/>
    </xf>
    <xf numFmtId="0" fontId="0" fillId="7" borderId="11" xfId="0" applyFont="1" applyFill="1" applyBorder="1" applyAlignment="1">
      <alignment horizontal="center" vertical="top" wrapText="1"/>
    </xf>
    <xf numFmtId="0" fontId="0" fillId="0" borderId="3" xfId="0" applyFont="1" applyBorder="1" applyAlignment="1">
      <alignment horizontal="center" vertical="top" wrapText="1"/>
    </xf>
    <xf numFmtId="0" fontId="5" fillId="6" borderId="0" xfId="0" applyFont="1" applyFill="1" applyAlignment="1">
      <alignment horizontal="right" vertical="top"/>
    </xf>
    <xf numFmtId="9" fontId="5" fillId="6" borderId="0" xfId="1" applyFont="1" applyFill="1" applyAlignment="1">
      <alignment horizontal="right" vertical="top"/>
    </xf>
    <xf numFmtId="0" fontId="8" fillId="6"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0" borderId="0" xfId="0" applyFont="1" applyAlignment="1">
      <alignment horizontal="left" vertical="top"/>
    </xf>
    <xf numFmtId="0" fontId="0" fillId="5" borderId="0" xfId="0" applyFill="1" applyAlignment="1">
      <alignment horizontal="right" vertical="top"/>
    </xf>
    <xf numFmtId="9" fontId="0" fillId="5"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2" fontId="0" fillId="0" borderId="64" xfId="0" applyNumberFormat="1" applyBorder="1" applyAlignment="1">
      <alignment horizontal="left" vertical="top" indent="1"/>
    </xf>
    <xf numFmtId="0" fontId="0" fillId="0" borderId="65" xfId="0" applyBorder="1" applyAlignment="1">
      <alignment horizontal="left" vertical="top" wrapText="1"/>
    </xf>
    <xf numFmtId="9" fontId="7" fillId="0" borderId="65" xfId="1" applyFont="1" applyBorder="1" applyAlignment="1">
      <alignment horizontal="center" vertical="top" wrapText="1"/>
    </xf>
    <xf numFmtId="0" fontId="0" fillId="0" borderId="65" xfId="0" applyBorder="1" applyAlignment="1">
      <alignment horizontal="center" vertical="top" wrapText="1"/>
    </xf>
    <xf numFmtId="164" fontId="0" fillId="0" borderId="65" xfId="0" applyNumberFormat="1" applyBorder="1" applyAlignment="1">
      <alignment horizontal="center" vertical="top" wrapText="1"/>
    </xf>
    <xf numFmtId="0" fontId="0" fillId="0" borderId="66" xfId="0" applyBorder="1">
      <alignment vertical="top"/>
    </xf>
    <xf numFmtId="0" fontId="0" fillId="0" borderId="67" xfId="0" applyBorder="1" applyAlignment="1">
      <alignment horizontal="left" vertical="top" indent="1"/>
    </xf>
    <xf numFmtId="0" fontId="0" fillId="0" borderId="68" xfId="0" applyBorder="1" applyAlignment="1">
      <alignment horizontal="left" vertical="top" wrapText="1"/>
    </xf>
    <xf numFmtId="9" fontId="7" fillId="0" borderId="68" xfId="1" applyFont="1" applyBorder="1" applyAlignment="1">
      <alignment horizontal="center" vertical="top" wrapText="1"/>
    </xf>
    <xf numFmtId="0" fontId="0" fillId="0" borderId="68" xfId="0" applyBorder="1" applyAlignment="1">
      <alignment horizontal="center" vertical="top" wrapText="1"/>
    </xf>
    <xf numFmtId="164" fontId="0" fillId="0" borderId="68" xfId="0" applyNumberFormat="1" applyBorder="1" applyAlignment="1">
      <alignment horizontal="center" vertical="top" wrapText="1"/>
    </xf>
    <xf numFmtId="0" fontId="0" fillId="0" borderId="68" xfId="0" applyBorder="1">
      <alignment vertical="top"/>
    </xf>
    <xf numFmtId="0" fontId="3" fillId="9" borderId="13" xfId="0" applyFont="1" applyFill="1" applyBorder="1" applyAlignment="1">
      <alignment horizontal="left" vertical="top"/>
    </xf>
    <xf numFmtId="0" fontId="17" fillId="0" borderId="0" xfId="0" applyFont="1" applyAlignment="1">
      <alignment vertical="top" wrapText="1"/>
    </xf>
    <xf numFmtId="9" fontId="0" fillId="0" borderId="16" xfId="1" applyFont="1" applyBorder="1" applyAlignment="1">
      <alignment horizontal="center" vertical="top"/>
    </xf>
    <xf numFmtId="9" fontId="0" fillId="0" borderId="22" xfId="1" applyFont="1" applyBorder="1" applyAlignment="1">
      <alignment horizontal="center" vertical="top"/>
    </xf>
    <xf numFmtId="9" fontId="0" fillId="0" borderId="18" xfId="1" applyFont="1" applyBorder="1" applyAlignment="1">
      <alignment horizontal="center" vertical="top"/>
    </xf>
    <xf numFmtId="0" fontId="4" fillId="3" borderId="71" xfId="0" applyFont="1" applyFill="1" applyBorder="1" applyAlignment="1">
      <alignment horizontal="left" vertical="top" wrapText="1"/>
    </xf>
    <xf numFmtId="0" fontId="3" fillId="6" borderId="61" xfId="0" applyFont="1" applyFill="1" applyBorder="1" applyAlignment="1">
      <alignment horizontal="left" vertical="top" wrapText="1"/>
    </xf>
    <xf numFmtId="0" fontId="0" fillId="7" borderId="61" xfId="0" applyFill="1" applyBorder="1" applyAlignment="1">
      <alignment horizontal="left" vertical="top" wrapText="1"/>
    </xf>
    <xf numFmtId="0" fontId="0" fillId="7" borderId="32" xfId="0" applyFill="1" applyBorder="1" applyAlignment="1">
      <alignment horizontal="left" vertical="top" wrapText="1"/>
    </xf>
    <xf numFmtId="0" fontId="0" fillId="0" borderId="0" xfId="0" applyFont="1" applyAlignment="1">
      <alignment vertical="top" wrapText="1"/>
    </xf>
    <xf numFmtId="0" fontId="0" fillId="0" borderId="69" xfId="0" applyFont="1" applyBorder="1" applyAlignment="1">
      <alignment vertical="top" wrapText="1"/>
    </xf>
    <xf numFmtId="0" fontId="0" fillId="0" borderId="0" xfId="0" applyFont="1" applyAlignment="1">
      <alignment horizontal="left" vertical="top" wrapText="1"/>
    </xf>
    <xf numFmtId="0" fontId="4" fillId="0" borderId="0" xfId="0" applyFont="1" applyAlignment="1">
      <alignment vertical="top" wrapText="1"/>
    </xf>
    <xf numFmtId="0" fontId="4" fillId="0" borderId="69" xfId="0" applyFont="1" applyBorder="1" applyAlignment="1">
      <alignment vertical="top" wrapText="1"/>
    </xf>
    <xf numFmtId="0" fontId="4" fillId="0" borderId="70" xfId="0" applyFont="1" applyBorder="1" applyAlignment="1">
      <alignment horizontal="left" vertical="top" wrapText="1"/>
    </xf>
    <xf numFmtId="0" fontId="4" fillId="0" borderId="0" xfId="0" applyFont="1" applyAlignment="1">
      <alignment horizontal="left" vertical="top" wrapText="1"/>
    </xf>
    <xf numFmtId="0" fontId="1" fillId="7" borderId="32" xfId="0" applyFont="1" applyFill="1" applyBorder="1" applyAlignment="1">
      <alignment vertical="top" wrapText="1"/>
    </xf>
    <xf numFmtId="0" fontId="1" fillId="7" borderId="34" xfId="0" applyFont="1" applyFill="1" applyBorder="1" applyAlignment="1">
      <alignment horizontal="left" vertical="top" wrapText="1"/>
    </xf>
    <xf numFmtId="0" fontId="1" fillId="7" borderId="0" xfId="0" applyFont="1" applyFill="1" applyAlignment="1">
      <alignment horizontal="left" vertical="top"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7" fillId="0" borderId="74" xfId="0" applyFont="1" applyBorder="1" applyAlignment="1">
      <alignment horizontal="center" vertical="top" wrapText="1"/>
    </xf>
    <xf numFmtId="0" fontId="7" fillId="0" borderId="75" xfId="0" applyFont="1" applyBorder="1" applyAlignment="1">
      <alignment horizontal="center" vertical="top" wrapText="1"/>
    </xf>
    <xf numFmtId="9" fontId="7" fillId="0" borderId="71" xfId="1" applyFont="1" applyBorder="1" applyAlignment="1">
      <alignment horizontal="center" vertical="top" wrapText="1"/>
    </xf>
    <xf numFmtId="9" fontId="7" fillId="0" borderId="0" xfId="1" applyFont="1" applyBorder="1" applyAlignment="1">
      <alignment horizontal="center" vertical="top" wrapText="1"/>
    </xf>
    <xf numFmtId="0" fontId="0" fillId="0" borderId="32" xfId="0" applyFont="1" applyBorder="1" applyAlignment="1">
      <alignment horizontal="left" vertical="top" wrapText="1"/>
    </xf>
    <xf numFmtId="0" fontId="0" fillId="0" borderId="32" xfId="0" applyFont="1" applyBorder="1" applyAlignment="1">
      <alignment vertical="top" wrapText="1"/>
    </xf>
    <xf numFmtId="0" fontId="0" fillId="0" borderId="12" xfId="0" applyFont="1" applyBorder="1" applyAlignment="1">
      <alignment vertical="top" wrapText="1"/>
    </xf>
    <xf numFmtId="0" fontId="0" fillId="0" borderId="70" xfId="0" applyFont="1" applyBorder="1" applyAlignment="1">
      <alignment horizontal="left" vertical="top" wrapText="1"/>
    </xf>
    <xf numFmtId="0" fontId="4" fillId="0" borderId="76" xfId="0" applyFont="1" applyBorder="1" applyAlignment="1">
      <alignment horizontal="left" vertical="top" wrapText="1"/>
    </xf>
    <xf numFmtId="0" fontId="0" fillId="0" borderId="77" xfId="0" applyBorder="1" applyAlignment="1">
      <alignment horizontal="left" vertical="top" wrapText="1"/>
    </xf>
    <xf numFmtId="0" fontId="4" fillId="0" borderId="78" xfId="0" applyFont="1" applyBorder="1" applyAlignment="1">
      <alignment vertical="top" wrapText="1"/>
    </xf>
    <xf numFmtId="0" fontId="4" fillId="0" borderId="79" xfId="0" applyFont="1" applyBorder="1" applyAlignment="1">
      <alignment horizontal="left" vertical="top" wrapText="1"/>
    </xf>
    <xf numFmtId="0" fontId="0" fillId="0" borderId="0" xfId="0" applyAlignment="1">
      <alignment horizontal="left" vertical="top" wrapText="1" indent="1"/>
    </xf>
    <xf numFmtId="0" fontId="0" fillId="7" borderId="80" xfId="0" applyFill="1" applyBorder="1" applyAlignment="1">
      <alignment horizontal="left" vertical="top" wrapText="1"/>
    </xf>
    <xf numFmtId="0" fontId="1" fillId="7" borderId="29" xfId="0" applyFont="1" applyFill="1" applyBorder="1" applyAlignment="1">
      <alignment vertical="top" wrapText="1"/>
    </xf>
    <xf numFmtId="0" fontId="0" fillId="10" borderId="0" xfId="0" applyFill="1">
      <alignment vertical="top"/>
    </xf>
    <xf numFmtId="0" fontId="0" fillId="10" borderId="0" xfId="0" applyFill="1" applyAlignment="1">
      <alignment vertical="center"/>
    </xf>
    <xf numFmtId="0" fontId="4" fillId="10" borderId="0" xfId="0" applyFont="1" applyFill="1">
      <alignment vertical="top"/>
    </xf>
    <xf numFmtId="0" fontId="6" fillId="10" borderId="0" xfId="0" applyFont="1" applyFill="1" applyAlignment="1">
      <alignment horizontal="left" vertical="center" indent="1"/>
    </xf>
    <xf numFmtId="0" fontId="0" fillId="9" borderId="0" xfId="0" applyFill="1">
      <alignment vertical="top"/>
    </xf>
    <xf numFmtId="0" fontId="0" fillId="9" borderId="0" xfId="0" applyFill="1" applyAlignment="1">
      <alignment horizontal="center" vertical="center"/>
    </xf>
    <xf numFmtId="0" fontId="4" fillId="10" borderId="0" xfId="0" applyFont="1" applyFill="1" applyAlignment="1">
      <alignment horizontal="left" vertical="top"/>
    </xf>
    <xf numFmtId="0" fontId="0" fillId="10" borderId="0" xfId="0" applyFill="1" applyAlignment="1">
      <alignment horizontal="left" vertical="top"/>
    </xf>
    <xf numFmtId="0" fontId="0" fillId="10" borderId="0" xfId="0" applyFont="1" applyFill="1" applyAlignment="1">
      <alignment horizontal="left" vertical="top"/>
    </xf>
    <xf numFmtId="0" fontId="6" fillId="0" borderId="0" xfId="0" applyFont="1" applyBorder="1" applyAlignment="1">
      <alignment horizontal="left" vertical="top"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wrapText="1"/>
    </xf>
    <xf numFmtId="0" fontId="0" fillId="0" borderId="47" xfId="0" applyBorder="1" applyAlignment="1">
      <alignment horizontal="center" vertical="center" wrapText="1"/>
    </xf>
    <xf numFmtId="0" fontId="0" fillId="0" borderId="42" xfId="0"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34"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top"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6" xfId="0" applyBorder="1" applyAlignment="1">
      <alignment horizontal="center" vertical="top"/>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53" xfId="0" applyBorder="1" applyAlignment="1">
      <alignment horizontal="center" vertical="top"/>
    </xf>
    <xf numFmtId="0" fontId="0" fillId="0" borderId="54" xfId="0" applyBorder="1" applyAlignment="1">
      <alignment horizontal="center" vertical="top"/>
    </xf>
    <xf numFmtId="0" fontId="0" fillId="0" borderId="55" xfId="0" applyBorder="1" applyAlignment="1">
      <alignment horizontal="center" vertical="top"/>
    </xf>
    <xf numFmtId="0" fontId="0" fillId="0" borderId="28" xfId="0" applyBorder="1" applyAlignment="1">
      <alignment horizontal="center" vertical="center" wrapText="1"/>
    </xf>
    <xf numFmtId="0" fontId="0" fillId="0" borderId="33" xfId="0" applyBorder="1" applyAlignment="1">
      <alignment horizontal="center" vertical="center" wrapText="1"/>
    </xf>
  </cellXfs>
  <cellStyles count="4">
    <cellStyle name="Followed Hyperlink" xfId="3" builtinId="9" customBuiltin="1"/>
    <cellStyle name="Hyperlink" xfId="2" builtinId="8" customBuiltin="1"/>
    <cellStyle name="Normal" xfId="0" builtinId="0" customBuiltin="1"/>
    <cellStyle name="Percent" xfId="1" builtinId="5"/>
  </cellStyles>
  <dxfs count="47">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color rgb="FFCFBEDD"/>
      <color rgb="FFEABEBE"/>
      <color rgb="FFCAE8DD"/>
      <color rgb="FFE8C5DE"/>
      <color rgb="FFE2EFCE"/>
      <color rgb="FFF9E4BF"/>
      <color rgb="FFC0ECF2"/>
      <color rgb="FFB3C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7"/><Relationship Id="rId13" Type="http://schemas.openxmlformats.org/officeDocument/2006/relationships/hyperlink" Target="#Governance!A1.19"/><Relationship Id="rId3" Type="http://schemas.openxmlformats.org/officeDocument/2006/relationships/hyperlink" Target="#Governance!A1.01"/><Relationship Id="rId7" Type="http://schemas.openxmlformats.org/officeDocument/2006/relationships/hyperlink" Target="#Governance!A1.08"/><Relationship Id="rId12" Type="http://schemas.openxmlformats.org/officeDocument/2006/relationships/hyperlink" Target="#Governance!A1.15"/><Relationship Id="rId2" Type="http://schemas.openxmlformats.org/officeDocument/2006/relationships/hyperlink" Target="#'Overview of progress'!O.1"/><Relationship Id="rId1" Type="http://schemas.openxmlformats.org/officeDocument/2006/relationships/image" Target="../media/image4.jpeg"/><Relationship Id="rId6" Type="http://schemas.openxmlformats.org/officeDocument/2006/relationships/hyperlink" Target="#Governance!A1.09"/><Relationship Id="rId11" Type="http://schemas.openxmlformats.org/officeDocument/2006/relationships/hyperlink" Target="#Governance!A1.12"/><Relationship Id="rId5" Type="http://schemas.openxmlformats.org/officeDocument/2006/relationships/hyperlink" Target="#Governance!A1.04"/><Relationship Id="rId10" Type="http://schemas.openxmlformats.org/officeDocument/2006/relationships/hyperlink" Target="#Governance!A1.11"/><Relationship Id="rId4" Type="http://schemas.openxmlformats.org/officeDocument/2006/relationships/hyperlink" Target="#Governance!A1.03"/><Relationship Id="rId9" Type="http://schemas.openxmlformats.org/officeDocument/2006/relationships/hyperlink" Target="#Governance!A1.10"/></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12"/><Relationship Id="rId3" Type="http://schemas.openxmlformats.org/officeDocument/2006/relationships/hyperlink" Target="#Partnering!A2.07"/><Relationship Id="rId7" Type="http://schemas.openxmlformats.org/officeDocument/2006/relationships/hyperlink" Target="#Partnering!A2.11"/><Relationship Id="rId2" Type="http://schemas.openxmlformats.org/officeDocument/2006/relationships/hyperlink" Target="#'Overview of progress'!O.2"/><Relationship Id="rId1" Type="http://schemas.openxmlformats.org/officeDocument/2006/relationships/image" Target="../media/image5.jpeg"/><Relationship Id="rId6" Type="http://schemas.openxmlformats.org/officeDocument/2006/relationships/hyperlink" Target="#Partnering!A2.10"/><Relationship Id="rId5" Type="http://schemas.openxmlformats.org/officeDocument/2006/relationships/hyperlink" Target="#Partnering!A2.05"/><Relationship Id="rId4" Type="http://schemas.openxmlformats.org/officeDocument/2006/relationships/hyperlink" Target="#Partnering!A2.06"/></Relationships>
</file>

<file path=xl/drawings/_rels/drawing4.xml.rels><?xml version="1.0" encoding="UTF-8" standalone="yes"?>
<Relationships xmlns="http://schemas.openxmlformats.org/package/2006/relationships"><Relationship Id="rId3" Type="http://schemas.openxmlformats.org/officeDocument/2006/relationships/hyperlink" Target="#MedSafety!A4.06"/><Relationship Id="rId2" Type="http://schemas.openxmlformats.org/officeDocument/2006/relationships/hyperlink" Target="#'Overview of progress'!O.4"/><Relationship Id="rId1" Type="http://schemas.openxmlformats.org/officeDocument/2006/relationships/image" Target="../media/image6.jpeg"/><Relationship Id="rId5" Type="http://schemas.openxmlformats.org/officeDocument/2006/relationships/hyperlink" Target="#MedSafety!A4.09"/><Relationship Id="rId4" Type="http://schemas.openxmlformats.org/officeDocument/2006/relationships/hyperlink" Target="#MedSafety!A4.07"/></Relationships>
</file>

<file path=xl/drawings/_rels/drawing5.xml.rels><?xml version="1.0" encoding="UTF-8" standalone="yes"?>
<Relationships xmlns="http://schemas.openxmlformats.org/package/2006/relationships"><Relationship Id="rId3" Type="http://schemas.openxmlformats.org/officeDocument/2006/relationships/hyperlink" Target="#CompCare!A5.07"/><Relationship Id="rId2" Type="http://schemas.openxmlformats.org/officeDocument/2006/relationships/hyperlink" Target="#'Overview of progress'!O.5"/><Relationship Id="rId1" Type="http://schemas.openxmlformats.org/officeDocument/2006/relationships/image" Target="../media/image7.jpeg"/><Relationship Id="rId4" Type="http://schemas.openxmlformats.org/officeDocument/2006/relationships/hyperlink" Target="#CompCare!A5.09"/></Relationships>
</file>

<file path=xl/drawings/_rels/drawing6.xml.rels><?xml version="1.0" encoding="UTF-8" standalone="yes"?>
<Relationships xmlns="http://schemas.openxmlformats.org/package/2006/relationships"><Relationship Id="rId3" Type="http://schemas.openxmlformats.org/officeDocument/2006/relationships/hyperlink" Target="#RR!A8.05"/><Relationship Id="rId2" Type="http://schemas.openxmlformats.org/officeDocument/2006/relationships/hyperlink" Target="#'Overview of progress'!O.8"/><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hyperlink" Target="#'Overview of progress'!O.4"/><Relationship Id="rId2" Type="http://schemas.openxmlformats.org/officeDocument/2006/relationships/hyperlink" Target="#'Overview of progress'!O.2"/><Relationship Id="rId1" Type="http://schemas.openxmlformats.org/officeDocument/2006/relationships/hyperlink" Target="#'Overview of progress'!O.1"/><Relationship Id="rId5" Type="http://schemas.openxmlformats.org/officeDocument/2006/relationships/hyperlink" Target="#'Overview of progress'!O.8"/><Relationship Id="rId4" Type="http://schemas.openxmlformats.org/officeDocument/2006/relationships/hyperlink" Target="#'Overview of progress'!O.5"/></Relationships>
</file>

<file path=xl/drawings/drawing1.xml><?xml version="1.0" encoding="utf-8"?>
<xdr:wsDr xmlns:xdr="http://schemas.openxmlformats.org/drawingml/2006/spreadsheetDrawing" xmlns:a="http://schemas.openxmlformats.org/drawingml/2006/main">
  <xdr:twoCellAnchor editAs="oneCell">
    <xdr:from>
      <xdr:col>1</xdr:col>
      <xdr:colOff>110513</xdr:colOff>
      <xdr:row>0</xdr:row>
      <xdr:rowOff>116417</xdr:rowOff>
    </xdr:from>
    <xdr:to>
      <xdr:col>2</xdr:col>
      <xdr:colOff>0</xdr:colOff>
      <xdr:row>10</xdr:row>
      <xdr:rowOff>21167</xdr:rowOff>
    </xdr:to>
    <xdr:pic>
      <xdr:nvPicPr>
        <xdr:cNvPr id="2" name="Picture 1">
          <a:extLst>
            <a:ext uri="{FF2B5EF4-FFF2-40B4-BE49-F238E27FC236}">
              <a16:creationId xmlns:a16="http://schemas.microsoft.com/office/drawing/2014/main" id="{FCA7D54E-A5A5-485D-9A84-A6FF084B86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372"/>
        <a:stretch/>
      </xdr:blipFill>
      <xdr:spPr bwMode="auto">
        <a:xfrm>
          <a:off x="226930" y="116417"/>
          <a:ext cx="6609903" cy="149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101600</xdr:colOff>
      <xdr:row>4</xdr:row>
      <xdr:rowOff>56636</xdr:rowOff>
    </xdr:from>
    <xdr:to>
      <xdr:col>1</xdr:col>
      <xdr:colOff>6716950</xdr:colOff>
      <xdr:row>7</xdr:row>
      <xdr:rowOff>107436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25425" y="704336"/>
          <a:ext cx="6615350" cy="536575"/>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Cosmetic Surgery Module</a:t>
          </a:r>
          <a:r>
            <a:rPr lang="en-AU" sz="2000" baseline="0">
              <a:solidFill>
                <a:sysClr val="windowText" lastClr="000000"/>
              </a:solidFill>
            </a:rPr>
            <a:t> </a:t>
          </a:r>
          <a:r>
            <a:rPr lang="en-AU" sz="2000">
              <a:solidFill>
                <a:sysClr val="windowText" lastClr="000000"/>
              </a:solidFill>
            </a:rPr>
            <a:t>Monitoring Tool</a:t>
          </a:r>
        </a:p>
      </xdr:txBody>
    </xdr:sp>
    <xdr:clientData/>
  </xdr:twoCellAnchor>
  <xdr:twoCellAnchor editAs="oneCell">
    <xdr:from>
      <xdr:col>1</xdr:col>
      <xdr:colOff>42333</xdr:colOff>
      <xdr:row>35</xdr:row>
      <xdr:rowOff>148167</xdr:rowOff>
    </xdr:from>
    <xdr:to>
      <xdr:col>1</xdr:col>
      <xdr:colOff>6448425</xdr:colOff>
      <xdr:row>37</xdr:row>
      <xdr:rowOff>35729</xdr:rowOff>
    </xdr:to>
    <xdr:pic>
      <xdr:nvPicPr>
        <xdr:cNvPr id="3" name="Picture 2">
          <a:extLst>
            <a:ext uri="{FF2B5EF4-FFF2-40B4-BE49-F238E27FC236}">
              <a16:creationId xmlns:a16="http://schemas.microsoft.com/office/drawing/2014/main" id="{AFEB688D-EA35-7399-5229-E906B0325AF0}"/>
            </a:ext>
          </a:extLst>
        </xdr:cNvPr>
        <xdr:cNvPicPr>
          <a:picLocks noChangeAspect="1"/>
        </xdr:cNvPicPr>
      </xdr:nvPicPr>
      <xdr:blipFill>
        <a:blip xmlns:r="http://schemas.openxmlformats.org/officeDocument/2006/relationships" r:embed="rId2"/>
        <a:stretch>
          <a:fillRect/>
        </a:stretch>
      </xdr:blipFill>
      <xdr:spPr>
        <a:xfrm>
          <a:off x="169333" y="8149167"/>
          <a:ext cx="6402917" cy="205062"/>
        </a:xfrm>
        <a:prstGeom prst="rect">
          <a:avLst/>
        </a:prstGeom>
      </xdr:spPr>
    </xdr:pic>
    <xdr:clientData/>
  </xdr:twoCellAnchor>
  <xdr:twoCellAnchor editAs="oneCell">
    <xdr:from>
      <xdr:col>1</xdr:col>
      <xdr:colOff>285751</xdr:colOff>
      <xdr:row>40</xdr:row>
      <xdr:rowOff>212727</xdr:rowOff>
    </xdr:from>
    <xdr:to>
      <xdr:col>1</xdr:col>
      <xdr:colOff>6638926</xdr:colOff>
      <xdr:row>40</xdr:row>
      <xdr:rowOff>3192992</xdr:rowOff>
    </xdr:to>
    <xdr:pic>
      <xdr:nvPicPr>
        <xdr:cNvPr id="6" name="Picture 5">
          <a:extLst>
            <a:ext uri="{FF2B5EF4-FFF2-40B4-BE49-F238E27FC236}">
              <a16:creationId xmlns:a16="http://schemas.microsoft.com/office/drawing/2014/main" id="{23763FBA-8DDC-4E2F-FFB8-BDB5FF6CA75D}"/>
            </a:ext>
          </a:extLst>
        </xdr:cNvPr>
        <xdr:cNvPicPr>
          <a:picLocks noChangeAspect="1"/>
        </xdr:cNvPicPr>
      </xdr:nvPicPr>
      <xdr:blipFill>
        <a:blip xmlns:r="http://schemas.openxmlformats.org/officeDocument/2006/relationships" r:embed="rId3"/>
        <a:stretch>
          <a:fillRect/>
        </a:stretch>
      </xdr:blipFill>
      <xdr:spPr>
        <a:xfrm>
          <a:off x="412751" y="9642477"/>
          <a:ext cx="6350000" cy="2983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27404</xdr:colOff>
      <xdr:row>2</xdr:row>
      <xdr:rowOff>1925</xdr:rowOff>
    </xdr:to>
    <xdr:pic>
      <xdr:nvPicPr>
        <xdr:cNvPr id="2" name="Picture 1" descr="Icon for the Clinical Governace Standar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771525</xdr:colOff>
      <xdr:row>0</xdr:row>
      <xdr:rowOff>0</xdr:rowOff>
    </xdr:from>
    <xdr:to>
      <xdr:col>4</xdr:col>
      <xdr:colOff>1185525</xdr:colOff>
      <xdr:row>1</xdr:row>
      <xdr:rowOff>108075</xdr:rowOff>
    </xdr:to>
    <xdr:sp macro="" textlink="">
      <xdr:nvSpPr>
        <xdr:cNvPr id="4" name="Rounded Rectangle 3" descr="Button containing hyperlink to Action 1.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4</xdr:col>
      <xdr:colOff>1226344</xdr:colOff>
      <xdr:row>0</xdr:row>
      <xdr:rowOff>0</xdr:rowOff>
    </xdr:from>
    <xdr:to>
      <xdr:col>4</xdr:col>
      <xdr:colOff>1640344</xdr:colOff>
      <xdr:row>1</xdr:row>
      <xdr:rowOff>108075</xdr:rowOff>
    </xdr:to>
    <xdr:sp macro="" textlink="">
      <xdr:nvSpPr>
        <xdr:cNvPr id="6" name="Rounded Rectangle 5" descr="Button containing hyperlink to Action 1.3">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817959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4</xdr:col>
      <xdr:colOff>1677591</xdr:colOff>
      <xdr:row>0</xdr:row>
      <xdr:rowOff>0</xdr:rowOff>
    </xdr:from>
    <xdr:to>
      <xdr:col>4</xdr:col>
      <xdr:colOff>2091591</xdr:colOff>
      <xdr:row>1</xdr:row>
      <xdr:rowOff>108075</xdr:rowOff>
    </xdr:to>
    <xdr:sp macro="" textlink="">
      <xdr:nvSpPr>
        <xdr:cNvPr id="7" name="Rounded Rectangle 6" descr="Button containing hyperlink to Action 1.4">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863084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4</xdr:col>
      <xdr:colOff>3048001</xdr:colOff>
      <xdr:row>0</xdr:row>
      <xdr:rowOff>0</xdr:rowOff>
    </xdr:from>
    <xdr:to>
      <xdr:col>4</xdr:col>
      <xdr:colOff>3462001</xdr:colOff>
      <xdr:row>1</xdr:row>
      <xdr:rowOff>108075</xdr:rowOff>
    </xdr:to>
    <xdr:sp macro="" textlink="">
      <xdr:nvSpPr>
        <xdr:cNvPr id="8" name="Rounded Rectangle 7" descr="Button containing hyperlink to Action 1.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1000125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4</xdr:col>
      <xdr:colOff>2587229</xdr:colOff>
      <xdr:row>0</xdr:row>
      <xdr:rowOff>0</xdr:rowOff>
    </xdr:from>
    <xdr:to>
      <xdr:col>4</xdr:col>
      <xdr:colOff>3001229</xdr:colOff>
      <xdr:row>1</xdr:row>
      <xdr:rowOff>108075</xdr:rowOff>
    </xdr:to>
    <xdr:sp macro="" textlink="">
      <xdr:nvSpPr>
        <xdr:cNvPr id="9" name="Rounded Rectangle 8" descr="Button containing hyperlink to Action 1.8">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954047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4</xdr:col>
      <xdr:colOff>2126457</xdr:colOff>
      <xdr:row>0</xdr:row>
      <xdr:rowOff>0</xdr:rowOff>
    </xdr:from>
    <xdr:to>
      <xdr:col>4</xdr:col>
      <xdr:colOff>2540457</xdr:colOff>
      <xdr:row>1</xdr:row>
      <xdr:rowOff>108075</xdr:rowOff>
    </xdr:to>
    <xdr:sp macro="" textlink="">
      <xdr:nvSpPr>
        <xdr:cNvPr id="10" name="Rounded Rectangle 9" descr="Button containing hyperlink to Action 1.7">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90797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4</xdr:col>
      <xdr:colOff>775098</xdr:colOff>
      <xdr:row>1</xdr:row>
      <xdr:rowOff>142875</xdr:rowOff>
    </xdr:from>
    <xdr:to>
      <xdr:col>4</xdr:col>
      <xdr:colOff>1189098</xdr:colOff>
      <xdr:row>1</xdr:row>
      <xdr:rowOff>412875</xdr:rowOff>
    </xdr:to>
    <xdr:sp macro="" textlink="">
      <xdr:nvSpPr>
        <xdr:cNvPr id="13" name="Rounded Rectangle 12" descr="Button containing hyperlink to Action 1.10">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a:off x="7728348"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4</xdr:col>
      <xdr:colOff>1226345</xdr:colOff>
      <xdr:row>1</xdr:row>
      <xdr:rowOff>142875</xdr:rowOff>
    </xdr:from>
    <xdr:to>
      <xdr:col>4</xdr:col>
      <xdr:colOff>1640345</xdr:colOff>
      <xdr:row>1</xdr:row>
      <xdr:rowOff>412875</xdr:rowOff>
    </xdr:to>
    <xdr:sp macro="" textlink="">
      <xdr:nvSpPr>
        <xdr:cNvPr id="14" name="Rounded Rectangle 13" descr="Button containing hyperlink to Action 1.11">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a:xfrm>
          <a:off x="8179595"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4</xdr:col>
      <xdr:colOff>1687117</xdr:colOff>
      <xdr:row>1</xdr:row>
      <xdr:rowOff>142875</xdr:rowOff>
    </xdr:from>
    <xdr:to>
      <xdr:col>4</xdr:col>
      <xdr:colOff>2101117</xdr:colOff>
      <xdr:row>1</xdr:row>
      <xdr:rowOff>412875</xdr:rowOff>
    </xdr:to>
    <xdr:sp macro="" textlink="">
      <xdr:nvSpPr>
        <xdr:cNvPr id="15" name="Rounded Rectangle 14" descr="Button containing hyperlink to Action 1.12">
          <a:hlinkClick xmlns:r="http://schemas.openxmlformats.org/officeDocument/2006/relationships" r:id="rId11"/>
          <a:extLst>
            <a:ext uri="{FF2B5EF4-FFF2-40B4-BE49-F238E27FC236}">
              <a16:creationId xmlns:a16="http://schemas.microsoft.com/office/drawing/2014/main" id="{00000000-0008-0000-0100-00000F000000}"/>
            </a:ext>
          </a:extLst>
        </xdr:cNvPr>
        <xdr:cNvSpPr/>
      </xdr:nvSpPr>
      <xdr:spPr>
        <a:xfrm>
          <a:off x="8640367"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4</xdr:col>
      <xdr:colOff>2146697</xdr:colOff>
      <xdr:row>1</xdr:row>
      <xdr:rowOff>146175</xdr:rowOff>
    </xdr:from>
    <xdr:to>
      <xdr:col>4</xdr:col>
      <xdr:colOff>2560697</xdr:colOff>
      <xdr:row>1</xdr:row>
      <xdr:rowOff>416175</xdr:rowOff>
    </xdr:to>
    <xdr:sp macro="" textlink="">
      <xdr:nvSpPr>
        <xdr:cNvPr id="21" name="Rounded Rectangle 20" descr="Button containing hyperlink to Action 1.19">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099947" y="3081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4</xdr:col>
      <xdr:colOff>2608660</xdr:colOff>
      <xdr:row>1</xdr:row>
      <xdr:rowOff>146175</xdr:rowOff>
    </xdr:from>
    <xdr:to>
      <xdr:col>4</xdr:col>
      <xdr:colOff>3022660</xdr:colOff>
      <xdr:row>1</xdr:row>
      <xdr:rowOff>416175</xdr:rowOff>
    </xdr:to>
    <xdr:sp macro="" textlink="">
      <xdr:nvSpPr>
        <xdr:cNvPr id="27" name="Rounded Rectangle 26" descr="Button containing hyperlink to Action 1.23">
          <a:hlinkClick xmlns:r="http://schemas.openxmlformats.org/officeDocument/2006/relationships" r:id="rId13"/>
          <a:extLst>
            <a:ext uri="{FF2B5EF4-FFF2-40B4-BE49-F238E27FC236}">
              <a16:creationId xmlns:a16="http://schemas.microsoft.com/office/drawing/2014/main" id="{00000000-0008-0000-0100-00001B000000}"/>
            </a:ext>
          </a:extLst>
        </xdr:cNvPr>
        <xdr:cNvSpPr/>
      </xdr:nvSpPr>
      <xdr:spPr>
        <a:xfrm>
          <a:off x="9561910" y="3081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Partnering with Consumers Standar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400-000021000000}"/>
            </a:ext>
          </a:extLst>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4</xdr:col>
      <xdr:colOff>1722120</xdr:colOff>
      <xdr:row>0</xdr:row>
      <xdr:rowOff>0</xdr:rowOff>
    </xdr:from>
    <xdr:to>
      <xdr:col>4</xdr:col>
      <xdr:colOff>2136120</xdr:colOff>
      <xdr:row>1</xdr:row>
      <xdr:rowOff>108075</xdr:rowOff>
    </xdr:to>
    <xdr:sp macro="" textlink="">
      <xdr:nvSpPr>
        <xdr:cNvPr id="38" name="Rounded Rectangle 37" descr="Button containing hyperlink to Action 2.7">
          <a:hlinkClick xmlns:r="http://schemas.openxmlformats.org/officeDocument/2006/relationships" r:id="rId3"/>
          <a:extLst>
            <a:ext uri="{FF2B5EF4-FFF2-40B4-BE49-F238E27FC236}">
              <a16:creationId xmlns:a16="http://schemas.microsoft.com/office/drawing/2014/main" id="{00000000-0008-0000-0400-000026000000}"/>
            </a:ext>
          </a:extLst>
        </xdr:cNvPr>
        <xdr:cNvSpPr/>
      </xdr:nvSpPr>
      <xdr:spPr>
        <a:xfrm>
          <a:off x="86753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4</xdr:col>
      <xdr:colOff>1260475</xdr:colOff>
      <xdr:row>0</xdr:row>
      <xdr:rowOff>0</xdr:rowOff>
    </xdr:from>
    <xdr:to>
      <xdr:col>4</xdr:col>
      <xdr:colOff>1674475</xdr:colOff>
      <xdr:row>1</xdr:row>
      <xdr:rowOff>108075</xdr:rowOff>
    </xdr:to>
    <xdr:sp macro="" textlink="">
      <xdr:nvSpPr>
        <xdr:cNvPr id="39" name="Rounded Rectangle 38" descr="Button containing hyperlink to Action 2.6">
          <a:hlinkClick xmlns:r="http://schemas.openxmlformats.org/officeDocument/2006/relationships" r:id="rId4"/>
          <a:extLst>
            <a:ext uri="{FF2B5EF4-FFF2-40B4-BE49-F238E27FC236}">
              <a16:creationId xmlns:a16="http://schemas.microsoft.com/office/drawing/2014/main" id="{00000000-0008-0000-0400-000027000000}"/>
            </a:ext>
          </a:extLst>
        </xdr:cNvPr>
        <xdr:cNvSpPr/>
      </xdr:nvSpPr>
      <xdr:spPr>
        <a:xfrm>
          <a:off x="8213725"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4</xdr:col>
      <xdr:colOff>798830</xdr:colOff>
      <xdr:row>0</xdr:row>
      <xdr:rowOff>0</xdr:rowOff>
    </xdr:from>
    <xdr:to>
      <xdr:col>4</xdr:col>
      <xdr:colOff>1212830</xdr:colOff>
      <xdr:row>1</xdr:row>
      <xdr:rowOff>108075</xdr:rowOff>
    </xdr:to>
    <xdr:sp macro="" textlink="">
      <xdr:nvSpPr>
        <xdr:cNvPr id="40" name="Rounded Rectangle 39" descr="Button containing hyperlink to Action 2.5">
          <a:hlinkClick xmlns:r="http://schemas.openxmlformats.org/officeDocument/2006/relationships" r:id="rId5"/>
          <a:extLst>
            <a:ext uri="{FF2B5EF4-FFF2-40B4-BE49-F238E27FC236}">
              <a16:creationId xmlns:a16="http://schemas.microsoft.com/office/drawing/2014/main" id="{00000000-0008-0000-0400-000028000000}"/>
            </a:ext>
          </a:extLst>
        </xdr:cNvPr>
        <xdr:cNvSpPr/>
      </xdr:nvSpPr>
      <xdr:spPr>
        <a:xfrm>
          <a:off x="775208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4</xdr:col>
      <xdr:colOff>808990</xdr:colOff>
      <xdr:row>1</xdr:row>
      <xdr:rowOff>155700</xdr:rowOff>
    </xdr:from>
    <xdr:to>
      <xdr:col>4</xdr:col>
      <xdr:colOff>1222990</xdr:colOff>
      <xdr:row>1</xdr:row>
      <xdr:rowOff>425700</xdr:rowOff>
    </xdr:to>
    <xdr:sp macro="" textlink="">
      <xdr:nvSpPr>
        <xdr:cNvPr id="43" name="Rounded Rectangle 42" descr="Button containing hyperlink to Action 2.10">
          <a:hlinkClick xmlns:r="http://schemas.openxmlformats.org/officeDocument/2006/relationships" r:id="rId6"/>
          <a:extLst>
            <a:ext uri="{FF2B5EF4-FFF2-40B4-BE49-F238E27FC236}">
              <a16:creationId xmlns:a16="http://schemas.microsoft.com/office/drawing/2014/main" id="{00000000-0008-0000-0400-00002B000000}"/>
            </a:ext>
          </a:extLst>
        </xdr:cNvPr>
        <xdr:cNvSpPr/>
      </xdr:nvSpPr>
      <xdr:spPr>
        <a:xfrm>
          <a:off x="776224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4</xdr:col>
      <xdr:colOff>1280160</xdr:colOff>
      <xdr:row>1</xdr:row>
      <xdr:rowOff>155700</xdr:rowOff>
    </xdr:from>
    <xdr:to>
      <xdr:col>4</xdr:col>
      <xdr:colOff>1694160</xdr:colOff>
      <xdr:row>1</xdr:row>
      <xdr:rowOff>425700</xdr:rowOff>
    </xdr:to>
    <xdr:sp macro="" textlink="">
      <xdr:nvSpPr>
        <xdr:cNvPr id="44" name="Rounded Rectangle 43" descr="Button containing hyperlink to Action 2.11">
          <a:hlinkClick xmlns:r="http://schemas.openxmlformats.org/officeDocument/2006/relationships" r:id="rId7"/>
          <a:extLst>
            <a:ext uri="{FF2B5EF4-FFF2-40B4-BE49-F238E27FC236}">
              <a16:creationId xmlns:a16="http://schemas.microsoft.com/office/drawing/2014/main" id="{00000000-0008-0000-0400-00002C000000}"/>
            </a:ext>
          </a:extLst>
        </xdr:cNvPr>
        <xdr:cNvSpPr/>
      </xdr:nvSpPr>
      <xdr:spPr>
        <a:xfrm>
          <a:off x="823341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4</xdr:col>
      <xdr:colOff>1732280</xdr:colOff>
      <xdr:row>1</xdr:row>
      <xdr:rowOff>155700</xdr:rowOff>
    </xdr:from>
    <xdr:to>
      <xdr:col>4</xdr:col>
      <xdr:colOff>2146280</xdr:colOff>
      <xdr:row>1</xdr:row>
      <xdr:rowOff>425700</xdr:rowOff>
    </xdr:to>
    <xdr:sp macro="" textlink="">
      <xdr:nvSpPr>
        <xdr:cNvPr id="47" name="Rounded Rectangle 46" descr="Button containing hyperlink to Action 2.12">
          <a:hlinkClick xmlns:r="http://schemas.openxmlformats.org/officeDocument/2006/relationships" r:id="rId8"/>
          <a:extLst>
            <a:ext uri="{FF2B5EF4-FFF2-40B4-BE49-F238E27FC236}">
              <a16:creationId xmlns:a16="http://schemas.microsoft.com/office/drawing/2014/main" id="{00000000-0008-0000-0400-00002F000000}"/>
            </a:ext>
          </a:extLst>
        </xdr:cNvPr>
        <xdr:cNvSpPr/>
      </xdr:nvSpPr>
      <xdr:spPr>
        <a:xfrm>
          <a:off x="868553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18" name="Picture 17" descr="Icon for the Medication Safety Standard">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B00-000023000000}"/>
            </a:ext>
          </a:extLst>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4</xdr:col>
      <xdr:colOff>784225</xdr:colOff>
      <xdr:row>0</xdr:row>
      <xdr:rowOff>0</xdr:rowOff>
    </xdr:from>
    <xdr:to>
      <xdr:col>4</xdr:col>
      <xdr:colOff>1198225</xdr:colOff>
      <xdr:row>1</xdr:row>
      <xdr:rowOff>108075</xdr:rowOff>
    </xdr:to>
    <xdr:sp macro="" textlink="">
      <xdr:nvSpPr>
        <xdr:cNvPr id="42" name="Rounded Rectangle 41" descr="Button containing hyperlink to Action 4.6">
          <a:hlinkClick xmlns:r="http://schemas.openxmlformats.org/officeDocument/2006/relationships" r:id="rId3"/>
          <a:extLst>
            <a:ext uri="{FF2B5EF4-FFF2-40B4-BE49-F238E27FC236}">
              <a16:creationId xmlns:a16="http://schemas.microsoft.com/office/drawing/2014/main" id="{00000000-0008-0000-0B00-00002A000000}"/>
            </a:ext>
          </a:extLst>
        </xdr:cNvPr>
        <xdr:cNvSpPr/>
      </xdr:nvSpPr>
      <xdr:spPr>
        <a:xfrm>
          <a:off x="773747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4</xdr:col>
      <xdr:colOff>1247775</xdr:colOff>
      <xdr:row>0</xdr:row>
      <xdr:rowOff>0</xdr:rowOff>
    </xdr:from>
    <xdr:to>
      <xdr:col>4</xdr:col>
      <xdr:colOff>1661775</xdr:colOff>
      <xdr:row>1</xdr:row>
      <xdr:rowOff>108075</xdr:rowOff>
    </xdr:to>
    <xdr:sp macro="" textlink="">
      <xdr:nvSpPr>
        <xdr:cNvPr id="44" name="Rounded Rectangle 43" descr="Button containing hyperlink to Action 4.9">
          <a:hlinkClick xmlns:r="http://schemas.openxmlformats.org/officeDocument/2006/relationships" r:id="rId4"/>
          <a:extLst>
            <a:ext uri="{FF2B5EF4-FFF2-40B4-BE49-F238E27FC236}">
              <a16:creationId xmlns:a16="http://schemas.microsoft.com/office/drawing/2014/main" id="{00000000-0008-0000-0B00-00002C000000}"/>
            </a:ext>
          </a:extLst>
        </xdr:cNvPr>
        <xdr:cNvSpPr/>
      </xdr:nvSpPr>
      <xdr:spPr>
        <a:xfrm>
          <a:off x="82010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4</xdr:col>
      <xdr:colOff>789940</xdr:colOff>
      <xdr:row>1</xdr:row>
      <xdr:rowOff>152400</xdr:rowOff>
    </xdr:from>
    <xdr:to>
      <xdr:col>4</xdr:col>
      <xdr:colOff>1203940</xdr:colOff>
      <xdr:row>1</xdr:row>
      <xdr:rowOff>422400</xdr:rowOff>
    </xdr:to>
    <xdr:sp macro="" textlink="">
      <xdr:nvSpPr>
        <xdr:cNvPr id="46" name="Rounded Rectangle 45" descr="Button containing hyperlink to Action 4.11">
          <a:hlinkClick xmlns:r="http://schemas.openxmlformats.org/officeDocument/2006/relationships" r:id="rId5"/>
          <a:extLst>
            <a:ext uri="{FF2B5EF4-FFF2-40B4-BE49-F238E27FC236}">
              <a16:creationId xmlns:a16="http://schemas.microsoft.com/office/drawing/2014/main" id="{00000000-0008-0000-0B00-00002E000000}"/>
            </a:ext>
          </a:extLst>
        </xdr:cNvPr>
        <xdr:cNvSpPr/>
      </xdr:nvSpPr>
      <xdr:spPr>
        <a:xfrm>
          <a:off x="7743190" y="314325"/>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prenhensive Care Standard">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66675</xdr:colOff>
      <xdr:row>0</xdr:row>
      <xdr:rowOff>47625</xdr:rowOff>
    </xdr:from>
    <xdr:to>
      <xdr:col>4</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790575</xdr:colOff>
      <xdr:row>0</xdr:row>
      <xdr:rowOff>19050</xdr:rowOff>
    </xdr:from>
    <xdr:to>
      <xdr:col>4</xdr:col>
      <xdr:colOff>1204575</xdr:colOff>
      <xdr:row>1</xdr:row>
      <xdr:rowOff>127125</xdr:rowOff>
    </xdr:to>
    <xdr:sp macro="" textlink="">
      <xdr:nvSpPr>
        <xdr:cNvPr id="4" name="Rounded Rectangle 3" descr="Button containing hyperlink to Action 5.1">
          <a:hlinkClick xmlns:r="http://schemas.openxmlformats.org/officeDocument/2006/relationships" r:id="rId3"/>
          <a:extLst>
            <a:ext uri="{FF2B5EF4-FFF2-40B4-BE49-F238E27FC236}">
              <a16:creationId xmlns:a16="http://schemas.microsoft.com/office/drawing/2014/main" id="{00000000-0008-0000-0E00-000004000000}"/>
            </a:ext>
          </a:extLst>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5.07</a:t>
          </a:r>
        </a:p>
      </xdr:txBody>
    </xdr:sp>
    <xdr:clientData/>
  </xdr:twoCellAnchor>
  <xdr:twoCellAnchor>
    <xdr:from>
      <xdr:col>4</xdr:col>
      <xdr:colOff>790575</xdr:colOff>
      <xdr:row>1</xdr:row>
      <xdr:rowOff>184275</xdr:rowOff>
    </xdr:from>
    <xdr:to>
      <xdr:col>4</xdr:col>
      <xdr:colOff>1204575</xdr:colOff>
      <xdr:row>1</xdr:row>
      <xdr:rowOff>454275</xdr:rowOff>
    </xdr:to>
    <xdr:sp macro="" textlink="">
      <xdr:nvSpPr>
        <xdr:cNvPr id="20" name="Rounded Rectangle 19" descr="Button containing hyperlink to Action 5.19">
          <a:hlinkClick xmlns:r="http://schemas.openxmlformats.org/officeDocument/2006/relationships" r:id="rId4"/>
          <a:extLst>
            <a:ext uri="{FF2B5EF4-FFF2-40B4-BE49-F238E27FC236}">
              <a16:creationId xmlns:a16="http://schemas.microsoft.com/office/drawing/2014/main" id="{00000000-0008-0000-0E00-000014000000}"/>
            </a:ext>
          </a:extLst>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5.09</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6" name="Picture 15" descr="Icon for the Recognising and Responding to Acute Deterioration Standard">
          <a:extLst>
            <a:ext uri="{FF2B5EF4-FFF2-40B4-BE49-F238E27FC236}">
              <a16:creationId xmlns:a16="http://schemas.microsoft.com/office/drawing/2014/main" id="{00000000-0008-0000-17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1885950</xdr:colOff>
      <xdr:row>0</xdr:row>
      <xdr:rowOff>19050</xdr:rowOff>
    </xdr:from>
    <xdr:to>
      <xdr:col>4</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700-000011000000}"/>
            </a:ext>
          </a:extLst>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2627630</xdr:colOff>
      <xdr:row>0</xdr:row>
      <xdr:rowOff>0</xdr:rowOff>
    </xdr:from>
    <xdr:to>
      <xdr:col>4</xdr:col>
      <xdr:colOff>3041630</xdr:colOff>
      <xdr:row>1</xdr:row>
      <xdr:rowOff>108075</xdr:rowOff>
    </xdr:to>
    <xdr:sp macro="" textlink="">
      <xdr:nvSpPr>
        <xdr:cNvPr id="24" name="Rounded Rectangle 23" descr="Button containing hyperlink to Action 8.5">
          <a:hlinkClick xmlns:r="http://schemas.openxmlformats.org/officeDocument/2006/relationships" r:id="rId3"/>
          <a:extLst>
            <a:ext uri="{FF2B5EF4-FFF2-40B4-BE49-F238E27FC236}">
              <a16:creationId xmlns:a16="http://schemas.microsoft.com/office/drawing/2014/main" id="{00000000-0008-0000-1700-000018000000}"/>
            </a:ext>
          </a:extLst>
        </xdr:cNvPr>
        <xdr:cNvSpPr/>
      </xdr:nvSpPr>
      <xdr:spPr>
        <a:xfrm>
          <a:off x="9580880"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a:extLst>
            <a:ext uri="{FF2B5EF4-FFF2-40B4-BE49-F238E27FC236}">
              <a16:creationId xmlns:a16="http://schemas.microsoft.com/office/drawing/2014/main" id="{00000000-0008-0000-1A00-000004000000}"/>
            </a:ext>
          </a:extLst>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2048783</xdr:colOff>
      <xdr:row>0</xdr:row>
      <xdr:rowOff>0</xdr:rowOff>
    </xdr:from>
    <xdr:to>
      <xdr:col>15</xdr:col>
      <xdr:colOff>2523133</xdr:colOff>
      <xdr:row>1</xdr:row>
      <xdr:rowOff>104900</xdr:rowOff>
    </xdr:to>
    <xdr:sp macro="" textlink="">
      <xdr:nvSpPr>
        <xdr:cNvPr id="6" name="Rounded Rectangle 5" descr="Button containing hyperlink to the Medication Safety Standard summary table">
          <a:hlinkClick xmlns:r="http://schemas.openxmlformats.org/officeDocument/2006/relationships" r:id="rId3"/>
          <a:extLst>
            <a:ext uri="{FF2B5EF4-FFF2-40B4-BE49-F238E27FC236}">
              <a16:creationId xmlns:a16="http://schemas.microsoft.com/office/drawing/2014/main" id="{00000000-0008-0000-1A00-000006000000}"/>
            </a:ext>
          </a:extLst>
        </xdr:cNvPr>
        <xdr:cNvSpPr/>
      </xdr:nvSpPr>
      <xdr:spPr>
        <a:xfrm>
          <a:off x="7906658" y="0"/>
          <a:ext cx="474350" cy="266825"/>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2574019</xdr:colOff>
      <xdr:row>0</xdr:row>
      <xdr:rowOff>0</xdr:rowOff>
    </xdr:from>
    <xdr:to>
      <xdr:col>15</xdr:col>
      <xdr:colOff>3048369</xdr:colOff>
      <xdr:row>1</xdr:row>
      <xdr:rowOff>104900</xdr:rowOff>
    </xdr:to>
    <xdr:sp macro="" textlink="">
      <xdr:nvSpPr>
        <xdr:cNvPr id="7" name="Rounded Rectangle 6" descr="Button containing hyperlink to the Comprehensive Care Standard summary table">
          <a:hlinkClick xmlns:r="http://schemas.openxmlformats.org/officeDocument/2006/relationships" r:id="rId4"/>
          <a:extLst>
            <a:ext uri="{FF2B5EF4-FFF2-40B4-BE49-F238E27FC236}">
              <a16:creationId xmlns:a16="http://schemas.microsoft.com/office/drawing/2014/main" id="{00000000-0008-0000-1A00-000007000000}"/>
            </a:ext>
          </a:extLst>
        </xdr:cNvPr>
        <xdr:cNvSpPr/>
      </xdr:nvSpPr>
      <xdr:spPr>
        <a:xfrm>
          <a:off x="8431894" y="0"/>
          <a:ext cx="474350" cy="266825"/>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3114675</xdr:colOff>
      <xdr:row>0</xdr:row>
      <xdr:rowOff>0</xdr:rowOff>
    </xdr:from>
    <xdr:to>
      <xdr:col>15</xdr:col>
      <xdr:colOff>3579500</xdr:colOff>
      <xdr:row>1</xdr:row>
      <xdr:rowOff>101725</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5"/>
          <a:extLst>
            <a:ext uri="{FF2B5EF4-FFF2-40B4-BE49-F238E27FC236}">
              <a16:creationId xmlns:a16="http://schemas.microsoft.com/office/drawing/2014/main" id="{00000000-0008-0000-1A00-00000A000000}"/>
            </a:ext>
          </a:extLst>
        </xdr:cNvPr>
        <xdr:cNvSpPr/>
      </xdr:nvSpPr>
      <xdr:spPr>
        <a:xfrm>
          <a:off x="8972550" y="0"/>
          <a:ext cx="464825" cy="26365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C62"/>
  <sheetViews>
    <sheetView showGridLines="0" zoomScale="90" zoomScaleNormal="90" workbookViewId="0">
      <selection activeCell="B13" sqref="B13"/>
    </sheetView>
  </sheetViews>
  <sheetFormatPr defaultColWidth="0" defaultRowHeight="12.75" zeroHeight="1"/>
  <cols>
    <col min="1" max="1" width="1.7109375" style="325" customWidth="1"/>
    <col min="2" max="2" width="100.7109375" style="325" customWidth="1"/>
    <col min="3" max="3" width="1.7109375" style="325" customWidth="1"/>
    <col min="4" max="702" width="9.140625" style="325" hidden="1" customWidth="1"/>
    <col min="703" max="16384" width="9.140625" style="325" hidden="1"/>
  </cols>
  <sheetData>
    <row r="1" spans="1:3"/>
    <row r="2" spans="1:3" customFormat="1">
      <c r="A2" s="325"/>
      <c r="C2" s="325"/>
    </row>
    <row r="3" spans="1:3" customFormat="1">
      <c r="A3" s="325"/>
      <c r="C3" s="325"/>
    </row>
    <row r="4" spans="1:3" customFormat="1">
      <c r="A4" s="325"/>
      <c r="C4" s="325"/>
    </row>
    <row r="5" spans="1:3" customFormat="1">
      <c r="A5" s="325"/>
      <c r="C5" s="325"/>
    </row>
    <row r="6" spans="1:3" customFormat="1">
      <c r="A6" s="325"/>
      <c r="C6" s="325"/>
    </row>
    <row r="7" spans="1:3" customFormat="1">
      <c r="A7" s="325"/>
      <c r="C7" s="325"/>
    </row>
    <row r="8" spans="1:3" customFormat="1">
      <c r="A8" s="325"/>
      <c r="C8" s="325"/>
    </row>
    <row r="9" spans="1:3" customFormat="1">
      <c r="A9" s="325"/>
      <c r="C9" s="325"/>
    </row>
    <row r="10" spans="1:3" customFormat="1">
      <c r="A10" s="325"/>
      <c r="C10" s="325"/>
    </row>
    <row r="11" spans="1:3" customFormat="1">
      <c r="A11" s="325"/>
      <c r="C11" s="325"/>
    </row>
    <row r="12" spans="1:3" customFormat="1">
      <c r="A12" s="325"/>
      <c r="C12" s="325"/>
    </row>
    <row r="13" spans="1:3" customFormat="1" ht="192" customHeight="1">
      <c r="A13" s="325"/>
      <c r="B13" s="241" t="s">
        <v>282</v>
      </c>
      <c r="C13" s="325"/>
    </row>
    <row r="14" spans="1:3" s="242" customFormat="1" ht="25.5" customHeight="1">
      <c r="A14" s="326"/>
      <c r="B14" s="244" t="s">
        <v>186</v>
      </c>
      <c r="C14" s="326"/>
    </row>
    <row r="15" spans="1:3" customFormat="1">
      <c r="A15" s="325"/>
      <c r="C15" s="325"/>
    </row>
    <row r="16" spans="1:3" customFormat="1">
      <c r="A16" s="325"/>
      <c r="B16" t="s">
        <v>270</v>
      </c>
      <c r="C16" s="325"/>
    </row>
    <row r="17" spans="1:3" customFormat="1">
      <c r="A17" s="325"/>
      <c r="B17" s="248" t="s">
        <v>158</v>
      </c>
      <c r="C17" s="325"/>
    </row>
    <row r="18" spans="1:3" customFormat="1">
      <c r="A18" s="325"/>
      <c r="B18" s="247" t="s">
        <v>159</v>
      </c>
      <c r="C18" s="325"/>
    </row>
    <row r="19" spans="1:3" customFormat="1">
      <c r="A19" s="325"/>
      <c r="B19" s="247" t="s">
        <v>160</v>
      </c>
      <c r="C19" s="325"/>
    </row>
    <row r="20" spans="1:3" customFormat="1">
      <c r="A20" s="325"/>
      <c r="B20" s="247" t="s">
        <v>161</v>
      </c>
      <c r="C20" s="325"/>
    </row>
    <row r="21" spans="1:3" customFormat="1">
      <c r="A21" s="325"/>
      <c r="B21" s="247" t="s">
        <v>162</v>
      </c>
      <c r="C21" s="325"/>
    </row>
    <row r="22" spans="1:3" customFormat="1">
      <c r="A22" s="325"/>
      <c r="B22" s="247" t="s">
        <v>163</v>
      </c>
      <c r="C22" s="325"/>
    </row>
    <row r="23" spans="1:3" customFormat="1">
      <c r="A23" s="325"/>
      <c r="B23" s="247" t="s">
        <v>164</v>
      </c>
      <c r="C23" s="325"/>
    </row>
    <row r="24" spans="1:3" customFormat="1">
      <c r="A24" s="325"/>
      <c r="B24" s="247" t="s">
        <v>165</v>
      </c>
      <c r="C24" s="325"/>
    </row>
    <row r="25" spans="1:3" customFormat="1">
      <c r="A25" s="325"/>
      <c r="B25" s="247" t="s">
        <v>166</v>
      </c>
      <c r="C25" s="325"/>
    </row>
    <row r="26" spans="1:3" customFormat="1">
      <c r="A26" s="325"/>
      <c r="B26" s="247" t="s">
        <v>167</v>
      </c>
      <c r="C26" s="325"/>
    </row>
    <row r="27" spans="1:3" customFormat="1">
      <c r="A27" s="325"/>
      <c r="B27" s="247" t="s">
        <v>168</v>
      </c>
      <c r="C27" s="325"/>
    </row>
    <row r="28" spans="1:3" customFormat="1">
      <c r="A28" s="325"/>
      <c r="B28" s="247" t="s">
        <v>169</v>
      </c>
      <c r="C28" s="325"/>
    </row>
    <row r="29" spans="1:3" customFormat="1">
      <c r="A29" s="325"/>
      <c r="B29" s="247" t="s">
        <v>170</v>
      </c>
      <c r="C29" s="325"/>
    </row>
    <row r="30" spans="1:3" customFormat="1">
      <c r="A30" s="325"/>
      <c r="B30" s="247" t="s">
        <v>171</v>
      </c>
      <c r="C30" s="325"/>
    </row>
    <row r="31" spans="1:3" customFormat="1">
      <c r="A31" s="325"/>
      <c r="B31" s="247" t="s">
        <v>172</v>
      </c>
      <c r="C31" s="325"/>
    </row>
    <row r="32" spans="1:3" customFormat="1">
      <c r="A32" s="325"/>
      <c r="B32" s="247" t="s">
        <v>173</v>
      </c>
      <c r="C32" s="325"/>
    </row>
    <row r="33" spans="1:3" customFormat="1">
      <c r="A33" s="325"/>
      <c r="B33" s="247" t="s">
        <v>174</v>
      </c>
      <c r="C33" s="325"/>
    </row>
    <row r="34" spans="1:3" customFormat="1">
      <c r="A34" s="325"/>
      <c r="C34" s="325"/>
    </row>
    <row r="35" spans="1:3" customFormat="1">
      <c r="A35" s="325"/>
      <c r="B35" t="s">
        <v>175</v>
      </c>
      <c r="C35" s="325"/>
    </row>
    <row r="36" spans="1:3" customFormat="1">
      <c r="A36" s="325"/>
      <c r="C36" s="325"/>
    </row>
    <row r="37" spans="1:3" customFormat="1">
      <c r="A37" s="325"/>
      <c r="C37" s="325"/>
    </row>
    <row r="38" spans="1:3" customFormat="1">
      <c r="A38" s="325"/>
      <c r="C38" s="325"/>
    </row>
    <row r="39" spans="1:3" customFormat="1">
      <c r="A39" s="325"/>
      <c r="B39" s="243" t="s">
        <v>271</v>
      </c>
      <c r="C39" s="325"/>
    </row>
    <row r="40" spans="1:3" customFormat="1" ht="113.25" customHeight="1">
      <c r="A40" s="325"/>
      <c r="B40" s="241" t="s">
        <v>272</v>
      </c>
      <c r="C40" s="325"/>
    </row>
    <row r="41" spans="1:3" customFormat="1" ht="268.5" customHeight="1">
      <c r="A41" s="325"/>
      <c r="C41" s="325"/>
    </row>
    <row r="42" spans="1:3" customFormat="1" ht="102">
      <c r="A42" s="325"/>
      <c r="B42" s="241" t="s">
        <v>277</v>
      </c>
      <c r="C42" s="325"/>
    </row>
    <row r="43" spans="1:3" customFormat="1">
      <c r="A43" s="325"/>
      <c r="C43" s="325"/>
    </row>
    <row r="44" spans="1:3" customFormat="1" ht="18.75" customHeight="1">
      <c r="A44" s="325"/>
      <c r="B44" s="241" t="s">
        <v>253</v>
      </c>
      <c r="C44" s="325"/>
    </row>
    <row r="45" spans="1:3" customFormat="1" ht="229.5">
      <c r="A45" s="325"/>
      <c r="B45" s="254" t="s">
        <v>273</v>
      </c>
      <c r="C45" s="325"/>
    </row>
    <row r="46" spans="1:3" customFormat="1" ht="84.6" customHeight="1">
      <c r="A46" s="325"/>
      <c r="B46" s="322" t="s">
        <v>182</v>
      </c>
      <c r="C46" s="325"/>
    </row>
    <row r="47" spans="1:3" customFormat="1" ht="250.5" customHeight="1">
      <c r="A47" s="325"/>
      <c r="B47" s="288" t="s">
        <v>274</v>
      </c>
      <c r="C47" s="325"/>
    </row>
    <row r="48" spans="1:3" customFormat="1">
      <c r="A48" s="325"/>
      <c r="C48" s="325"/>
    </row>
    <row r="49" spans="1:3" customFormat="1" ht="216.75">
      <c r="A49" s="325"/>
      <c r="B49" s="288" t="s">
        <v>275</v>
      </c>
      <c r="C49" s="325"/>
    </row>
    <row r="50" spans="1:3" customFormat="1" ht="43.5" customHeight="1">
      <c r="A50" s="325"/>
      <c r="B50" s="241" t="s">
        <v>251</v>
      </c>
      <c r="C50" s="325"/>
    </row>
    <row r="51" spans="1:3" customFormat="1">
      <c r="A51" s="325"/>
      <c r="C51" s="325"/>
    </row>
    <row r="52" spans="1:3" customFormat="1" ht="344.25">
      <c r="A52" s="325"/>
      <c r="B52" s="254" t="s">
        <v>276</v>
      </c>
      <c r="C52" s="325"/>
    </row>
    <row r="53" spans="1:3" customFormat="1">
      <c r="A53" s="325"/>
      <c r="B53" s="243" t="s">
        <v>179</v>
      </c>
      <c r="C53" s="325"/>
    </row>
    <row r="54" spans="1:3" customFormat="1" ht="267.75">
      <c r="A54" s="325"/>
      <c r="B54" s="241" t="s">
        <v>252</v>
      </c>
      <c r="C54" s="325"/>
    </row>
    <row r="55" spans="1:3" customFormat="1">
      <c r="A55" s="325"/>
      <c r="B55" s="9" t="s">
        <v>180</v>
      </c>
      <c r="C55" s="325"/>
    </row>
    <row r="56" spans="1:3" customFormat="1" ht="38.25">
      <c r="A56" s="325"/>
      <c r="B56" s="241" t="s">
        <v>183</v>
      </c>
      <c r="C56" s="325"/>
    </row>
    <row r="57" spans="1:3" customFormat="1">
      <c r="A57" s="325"/>
      <c r="C57" s="325"/>
    </row>
    <row r="58" spans="1:3" customFormat="1">
      <c r="A58" s="325"/>
      <c r="B58" s="9" t="s">
        <v>181</v>
      </c>
      <c r="C58" s="325"/>
    </row>
    <row r="59" spans="1:3" customFormat="1" ht="204">
      <c r="A59" s="325"/>
      <c r="B59" s="241" t="s">
        <v>184</v>
      </c>
      <c r="C59" s="325"/>
    </row>
    <row r="60" spans="1:3" customFormat="1">
      <c r="A60" s="325"/>
      <c r="C60" s="325"/>
    </row>
    <row r="61" spans="1:3" customFormat="1" ht="38.25">
      <c r="A61" s="325"/>
      <c r="B61" s="241" t="s">
        <v>185</v>
      </c>
      <c r="C61" s="325"/>
    </row>
    <row r="62" spans="1:3"/>
  </sheetData>
  <hyperlinks>
    <hyperlink ref="B18" location="Governance!A1" display="Governance: Clinical Governance Standard worksheet" xr:uid="{00000000-0004-0000-0000-000000000000}"/>
    <hyperlink ref="B19" location="'Gov-EL'!A1" display="Gov-EL: Evidence list worksheet for the Clinical Governance Standard" xr:uid="{00000000-0004-0000-0000-000001000000}"/>
    <hyperlink ref="B20" location="'Gov-TL'!A1" display="Gov-TL: Task list worksheet for the Clinical Governance Standard" xr:uid="{00000000-0004-0000-0000-000002000000}"/>
    <hyperlink ref="B21" location="Partnering!A1" display="Partnering: Partnering with Consumers Standard worksheet" xr:uid="{00000000-0004-0000-0000-000003000000}"/>
    <hyperlink ref="B22" location="'Part-EL'!A1" display="Part-EL: Evidence list worksheet for the Partnering with Consumers Standard" xr:uid="{00000000-0004-0000-0000-000004000000}"/>
    <hyperlink ref="B23" location="'Part-TL'!A1" display="Part-TL: Task list worksheet for the Partnering with Consumers Standard" xr:uid="{00000000-0004-0000-0000-000005000000}"/>
    <hyperlink ref="B24" location="MedSafety!A1" display="MedSafety: Medication Safety Standard worksheet" xr:uid="{00000000-0004-0000-0000-000009000000}"/>
    <hyperlink ref="B25" location="'Med-EL'!A1" display="Med-EL: Evidence list worksheet for the Medication Safety Standard" xr:uid="{00000000-0004-0000-0000-00000A000000}"/>
    <hyperlink ref="B26" location="'Med-TL'!A1" display="Med-TL: Task list worksheet for the Medication Safety Standard" xr:uid="{00000000-0004-0000-0000-00000B000000}"/>
    <hyperlink ref="B27" location="CompCare!A1" display="CompCare: Comprehensive Care Standard worksheet" xr:uid="{00000000-0004-0000-0000-00000C000000}"/>
    <hyperlink ref="B28" location="'Comp-EL'!A1" display="Comp-EL: Evidence list worksheet for the Comprehensive Care Standard" xr:uid="{00000000-0004-0000-0000-00000D000000}"/>
    <hyperlink ref="B29" location="'Comp-TL'!A1" display="Comp-TL: Task list worksheet for the Comprehensive Care Standard" xr:uid="{00000000-0004-0000-0000-00000E000000}"/>
    <hyperlink ref="B30" location="RR!A1" display="RR: Recognising and Responding to Acute Deterioration Standard worksheet" xr:uid="{00000000-0004-0000-0000-000015000000}"/>
    <hyperlink ref="B31" location="'RR-EL'!A1" display="RR-EL: Evidence list worksheet for the Recognising and Responding to Acute Deterioration Standard" xr:uid="{00000000-0004-0000-0000-000016000000}"/>
    <hyperlink ref="B32" location="'RR-TL'!A1" display="RR-TL: Task list worksheet for the Recognising and Responding to Acute Deterioration Standard" xr:uid="{00000000-0004-0000-0000-000017000000}"/>
    <hyperlink ref="B33" location="'Overview of progress'!A1" display="Overview of progress: Summary report" xr:uid="{00000000-0004-0000-0000-000018000000}"/>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38" min="1" max="1" man="1"/>
    <brk id="52"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EFCE"/>
  </sheetPr>
  <dimension ref="A1:E24"/>
  <sheetViews>
    <sheetView showGridLines="0" workbookViewId="0">
      <pane ySplit="5" topLeftCell="A6" activePane="bottomLeft" state="frozen"/>
      <selection activeCell="C3" sqref="C3"/>
      <selection pane="bottomLeft" sqref="A1:XFD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25" customFormat="1">
      <c r="B1" s="327" t="s">
        <v>280</v>
      </c>
    </row>
    <row r="3" spans="2:4" ht="25.5">
      <c r="B3" s="48" t="s">
        <v>26</v>
      </c>
      <c r="C3" s="1"/>
      <c r="D3" s="1"/>
    </row>
    <row r="4" spans="2:4">
      <c r="B4" s="1"/>
      <c r="C4" s="1"/>
      <c r="D4" s="1"/>
    </row>
    <row r="5" spans="2:4" s="233" customFormat="1" ht="25.5" customHeight="1">
      <c r="B5" s="229" t="s">
        <v>1</v>
      </c>
      <c r="C5" s="234" t="s">
        <v>140</v>
      </c>
      <c r="D5" s="235" t="s">
        <v>141</v>
      </c>
    </row>
    <row r="6" spans="2:4">
      <c r="B6" s="133" t="s">
        <v>27</v>
      </c>
      <c r="C6" s="98"/>
      <c r="D6" s="99"/>
    </row>
    <row r="7" spans="2:4">
      <c r="B7" s="134" t="s">
        <v>232</v>
      </c>
      <c r="C7" s="135"/>
      <c r="D7" s="136"/>
    </row>
    <row r="8" spans="2:4">
      <c r="B8" s="214">
        <v>4.0599999999999996</v>
      </c>
      <c r="C8" s="11" t="s">
        <v>134</v>
      </c>
      <c r="D8" s="12"/>
    </row>
    <row r="9" spans="2:4">
      <c r="B9" s="257"/>
      <c r="C9" s="11" t="s">
        <v>135</v>
      </c>
      <c r="D9" s="12"/>
    </row>
    <row r="10" spans="2:4">
      <c r="B10" s="257"/>
      <c r="C10" s="11" t="s">
        <v>136</v>
      </c>
      <c r="D10" s="12"/>
    </row>
    <row r="11" spans="2:4">
      <c r="B11" s="257"/>
      <c r="C11" s="11" t="s">
        <v>137</v>
      </c>
      <c r="D11" s="12"/>
    </row>
    <row r="12" spans="2:4">
      <c r="B12" s="257"/>
      <c r="C12" s="11" t="s">
        <v>138</v>
      </c>
      <c r="D12" s="12"/>
    </row>
    <row r="13" spans="2:4">
      <c r="B13" s="214">
        <v>4.07</v>
      </c>
      <c r="C13" s="11" t="s">
        <v>134</v>
      </c>
      <c r="D13" s="12"/>
    </row>
    <row r="14" spans="2:4">
      <c r="B14" s="257"/>
      <c r="C14" s="11" t="s">
        <v>135</v>
      </c>
      <c r="D14" s="12"/>
    </row>
    <row r="15" spans="2:4">
      <c r="B15" s="257"/>
      <c r="C15" s="11" t="s">
        <v>136</v>
      </c>
      <c r="D15" s="12"/>
    </row>
    <row r="16" spans="2:4">
      <c r="B16" s="257"/>
      <c r="C16" s="11" t="s">
        <v>137</v>
      </c>
      <c r="D16" s="12"/>
    </row>
    <row r="17" spans="2:4">
      <c r="B17" s="257"/>
      <c r="C17" s="11" t="s">
        <v>138</v>
      </c>
      <c r="D17" s="12"/>
    </row>
    <row r="18" spans="2:4">
      <c r="B18" s="133" t="s">
        <v>28</v>
      </c>
      <c r="C18" s="98"/>
      <c r="D18" s="99"/>
    </row>
    <row r="19" spans="2:4">
      <c r="B19" s="134" t="s">
        <v>233</v>
      </c>
      <c r="C19" s="135"/>
      <c r="D19" s="136"/>
    </row>
    <row r="20" spans="2:4">
      <c r="B20" s="214">
        <v>4.09</v>
      </c>
      <c r="C20" s="11" t="s">
        <v>134</v>
      </c>
      <c r="D20" s="12"/>
    </row>
    <row r="21" spans="2:4">
      <c r="B21" s="257"/>
      <c r="C21" s="11" t="s">
        <v>135</v>
      </c>
      <c r="D21" s="12"/>
    </row>
    <row r="22" spans="2:4">
      <c r="B22" s="257"/>
      <c r="C22" s="11" t="s">
        <v>136</v>
      </c>
      <c r="D22" s="12"/>
    </row>
    <row r="23" spans="2:4">
      <c r="B23" s="257"/>
      <c r="C23" s="11" t="s">
        <v>137</v>
      </c>
      <c r="D23" s="12"/>
    </row>
    <row r="24" spans="2:4">
      <c r="B24" s="257"/>
      <c r="C24" s="11" t="s">
        <v>138</v>
      </c>
      <c r="D24" s="12"/>
    </row>
  </sheetData>
  <autoFilter ref="B5:D24" xr:uid="{00000000-0009-0000-0000-00000C000000}"/>
  <hyperlinks>
    <hyperlink ref="B8" location="MedSafety!A4.06" display="MedSafety!A4.06" xr:uid="{00000000-0004-0000-0C00-000005000000}"/>
    <hyperlink ref="B13" location="MedSafety!A4.07" display="MedSafety!A4.07" xr:uid="{00000000-0004-0000-0C00-000006000000}"/>
    <hyperlink ref="B20" location="MedSafety!A4.09" display="MedSafety!A4.09" xr:uid="{00000000-0004-0000-0C00-000008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2EFCE"/>
    <pageSetUpPr fitToPage="1"/>
  </sheetPr>
  <dimension ref="A1:AC24"/>
  <sheetViews>
    <sheetView showGridLines="0" workbookViewId="0">
      <pane ySplit="5" topLeftCell="A8"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25" customFormat="1">
      <c r="B1" s="327" t="s">
        <v>281</v>
      </c>
      <c r="AA1" s="325" t="s">
        <v>38</v>
      </c>
      <c r="AB1" s="325" t="s">
        <v>39</v>
      </c>
      <c r="AC1" s="325" t="s">
        <v>40</v>
      </c>
    </row>
    <row r="3" spans="2:29" ht="25.5">
      <c r="B3" s="48" t="s">
        <v>26</v>
      </c>
      <c r="C3" s="1"/>
      <c r="D3" s="1"/>
    </row>
    <row r="4" spans="2:29">
      <c r="B4" s="1"/>
      <c r="C4" s="1"/>
      <c r="D4" s="1"/>
    </row>
    <row r="5" spans="2:29" ht="25.5">
      <c r="B5" s="220" t="s">
        <v>1</v>
      </c>
      <c r="C5" s="221" t="s">
        <v>5</v>
      </c>
      <c r="D5" s="225" t="s">
        <v>6</v>
      </c>
      <c r="E5" s="226" t="s">
        <v>157</v>
      </c>
      <c r="F5" s="227" t="s">
        <v>8</v>
      </c>
    </row>
    <row r="6" spans="2:29">
      <c r="B6" s="133" t="s">
        <v>27</v>
      </c>
      <c r="C6" s="98"/>
      <c r="D6" s="183"/>
      <c r="E6" s="186"/>
      <c r="F6" s="251"/>
    </row>
    <row r="7" spans="2:29">
      <c r="B7" s="134" t="s">
        <v>231</v>
      </c>
      <c r="C7" s="135"/>
      <c r="D7" s="184"/>
      <c r="E7" s="187"/>
      <c r="F7" s="168"/>
    </row>
    <row r="8" spans="2:29">
      <c r="B8" s="214">
        <v>4.0599999999999996</v>
      </c>
      <c r="C8" s="11" t="s">
        <v>142</v>
      </c>
      <c r="D8" s="185"/>
      <c r="E8" s="188"/>
      <c r="F8" s="250"/>
    </row>
    <row r="9" spans="2:29">
      <c r="B9" s="257"/>
      <c r="C9" s="11" t="s">
        <v>143</v>
      </c>
      <c r="D9" s="185"/>
      <c r="E9" s="188"/>
      <c r="F9" s="250"/>
    </row>
    <row r="10" spans="2:29">
      <c r="B10" s="257"/>
      <c r="C10" s="11" t="s">
        <v>144</v>
      </c>
      <c r="D10" s="185"/>
      <c r="E10" s="188"/>
      <c r="F10" s="250"/>
    </row>
    <row r="11" spans="2:29">
      <c r="B11" s="257"/>
      <c r="C11" s="11" t="s">
        <v>145</v>
      </c>
      <c r="D11" s="185"/>
      <c r="E11" s="188"/>
      <c r="F11" s="250"/>
    </row>
    <row r="12" spans="2:29">
      <c r="B12" s="257"/>
      <c r="C12" s="11" t="s">
        <v>146</v>
      </c>
      <c r="D12" s="185"/>
      <c r="E12" s="188"/>
      <c r="F12" s="250"/>
    </row>
    <row r="13" spans="2:29">
      <c r="B13" s="214">
        <v>4.07</v>
      </c>
      <c r="C13" s="11" t="s">
        <v>142</v>
      </c>
      <c r="D13" s="185"/>
      <c r="E13" s="188"/>
      <c r="F13" s="250"/>
    </row>
    <row r="14" spans="2:29">
      <c r="B14" s="257"/>
      <c r="C14" s="11" t="s">
        <v>143</v>
      </c>
      <c r="D14" s="185"/>
      <c r="E14" s="188"/>
      <c r="F14" s="250"/>
    </row>
    <row r="15" spans="2:29">
      <c r="B15" s="257"/>
      <c r="C15" s="11" t="s">
        <v>144</v>
      </c>
      <c r="D15" s="185"/>
      <c r="E15" s="188"/>
      <c r="F15" s="250"/>
    </row>
    <row r="16" spans="2:29">
      <c r="B16" s="257"/>
      <c r="C16" s="11" t="s">
        <v>145</v>
      </c>
      <c r="D16" s="185"/>
      <c r="E16" s="188"/>
      <c r="F16" s="250"/>
    </row>
    <row r="17" spans="2:6">
      <c r="B17" s="257"/>
      <c r="C17" s="11" t="s">
        <v>146</v>
      </c>
      <c r="D17" s="185"/>
      <c r="E17" s="188"/>
      <c r="F17" s="250"/>
    </row>
    <row r="18" spans="2:6">
      <c r="B18" s="133" t="s">
        <v>28</v>
      </c>
      <c r="C18" s="98"/>
      <c r="D18" s="183"/>
      <c r="E18" s="186"/>
      <c r="F18" s="251"/>
    </row>
    <row r="19" spans="2:6">
      <c r="B19" s="134" t="s">
        <v>29</v>
      </c>
      <c r="C19" s="135"/>
      <c r="D19" s="184"/>
      <c r="E19" s="187"/>
      <c r="F19" s="168"/>
    </row>
    <row r="20" spans="2:6">
      <c r="B20" s="214">
        <v>4.09</v>
      </c>
      <c r="C20" s="11" t="s">
        <v>142</v>
      </c>
      <c r="D20" s="185"/>
      <c r="E20" s="188"/>
      <c r="F20" s="250"/>
    </row>
    <row r="21" spans="2:6">
      <c r="B21" s="257"/>
      <c r="C21" s="11" t="s">
        <v>143</v>
      </c>
      <c r="D21" s="185"/>
      <c r="E21" s="188"/>
      <c r="F21" s="250"/>
    </row>
    <row r="22" spans="2:6">
      <c r="B22" s="257"/>
      <c r="C22" s="11" t="s">
        <v>144</v>
      </c>
      <c r="D22" s="185"/>
      <c r="E22" s="188"/>
      <c r="F22" s="250"/>
    </row>
    <row r="23" spans="2:6">
      <c r="B23" s="257"/>
      <c r="C23" s="11" t="s">
        <v>145</v>
      </c>
      <c r="D23" s="185"/>
      <c r="E23" s="188"/>
      <c r="F23" s="250"/>
    </row>
    <row r="24" spans="2:6">
      <c r="B24" s="257"/>
      <c r="C24" s="11" t="s">
        <v>146</v>
      </c>
      <c r="D24" s="185"/>
      <c r="E24" s="188"/>
      <c r="F24" s="250"/>
    </row>
  </sheetData>
  <autoFilter ref="B5:F24" xr:uid="{00000000-0009-0000-0000-00000D000000}"/>
  <dataValidations count="2">
    <dataValidation type="list" allowBlank="1" showInputMessage="1" showErrorMessage="1" sqref="F6 F8:F24" xr:uid="{00000000-0002-0000-0D00-000000000000}">
      <formula1>$AA$1:$AC$1</formula1>
    </dataValidation>
    <dataValidation type="date" allowBlank="1" showInputMessage="1" showErrorMessage="1" prompt="Enter a date value (for example, 19/10/2020)" sqref="E6:E24" xr:uid="{00000000-0002-0000-0D00-000001000000}">
      <formula1>StartDate</formula1>
      <formula2>EndDate</formula2>
    </dataValidation>
  </dataValidations>
  <hyperlinks>
    <hyperlink ref="B8" location="MedSafety!A4.06" display="MedSafety!A4.06" xr:uid="{00000000-0004-0000-0D00-000005000000}"/>
    <hyperlink ref="B13" location="MedSafety!A4.07" display="MedSafety!A4.07" xr:uid="{00000000-0004-0000-0D00-000006000000}"/>
    <hyperlink ref="B20" location="MedSafety!A4.09" display="MedSafety!A4.09" xr:uid="{00000000-0004-0000-0D00-000008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BA1C8D"/>
  </sheetPr>
  <dimension ref="A1:AD8"/>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E6" sqref="E6"/>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25" customFormat="1">
      <c r="A1" s="331" t="s">
        <v>279</v>
      </c>
      <c r="B1" s="332"/>
      <c r="C1" s="332"/>
      <c r="D1" s="332"/>
      <c r="E1" s="332"/>
      <c r="F1" s="332"/>
      <c r="G1" s="332"/>
      <c r="H1" s="332"/>
      <c r="I1" s="332"/>
      <c r="J1" s="332"/>
      <c r="K1" s="332"/>
      <c r="Z1" s="325" t="s">
        <v>35</v>
      </c>
      <c r="AA1" s="325" t="s">
        <v>178</v>
      </c>
      <c r="AB1" s="325" t="s">
        <v>155</v>
      </c>
      <c r="AC1" s="325" t="s">
        <v>154</v>
      </c>
      <c r="AD1" s="325" t="s">
        <v>37</v>
      </c>
    </row>
    <row r="2" spans="1:30" s="325" customFormat="1" ht="39.950000000000003" customHeight="1">
      <c r="A2" s="332"/>
      <c r="B2" s="328" t="s">
        <v>30</v>
      </c>
      <c r="C2" s="328"/>
      <c r="D2" s="332"/>
      <c r="E2" s="332"/>
      <c r="F2" s="332"/>
      <c r="G2" s="332"/>
      <c r="H2" s="332"/>
      <c r="I2" s="332"/>
      <c r="J2" s="332"/>
      <c r="K2" s="332"/>
      <c r="Z2" s="325" t="s">
        <v>38</v>
      </c>
      <c r="AA2" s="325" t="s">
        <v>39</v>
      </c>
      <c r="AB2" s="325" t="s">
        <v>40</v>
      </c>
    </row>
    <row r="3" spans="1:30" ht="51">
      <c r="A3" s="240" t="s">
        <v>1</v>
      </c>
      <c r="B3" s="76" t="s">
        <v>2</v>
      </c>
      <c r="C3" s="32" t="s">
        <v>254</v>
      </c>
      <c r="D3" s="76" t="s">
        <v>3</v>
      </c>
      <c r="E3" s="76" t="s">
        <v>4</v>
      </c>
      <c r="F3" s="76" t="s">
        <v>156</v>
      </c>
      <c r="G3" s="76" t="s">
        <v>5</v>
      </c>
      <c r="H3" s="76" t="s">
        <v>6</v>
      </c>
      <c r="I3" s="76" t="s">
        <v>7</v>
      </c>
      <c r="J3" s="76" t="s">
        <v>8</v>
      </c>
      <c r="K3" s="204" t="s">
        <v>150</v>
      </c>
    </row>
    <row r="4" spans="1:30">
      <c r="A4" s="120" t="s">
        <v>240</v>
      </c>
      <c r="B4" s="121"/>
      <c r="C4" s="121"/>
      <c r="D4" s="122"/>
      <c r="E4" s="122"/>
      <c r="F4" s="122"/>
      <c r="G4" s="121"/>
      <c r="H4" s="122"/>
      <c r="I4" s="157"/>
      <c r="J4" s="123"/>
      <c r="K4" s="122"/>
    </row>
    <row r="5" spans="1:30">
      <c r="A5" s="106" t="s">
        <v>241</v>
      </c>
      <c r="B5" s="107"/>
      <c r="C5" s="107"/>
      <c r="D5" s="108"/>
      <c r="E5" s="108"/>
      <c r="F5" s="108"/>
      <c r="G5" s="107"/>
      <c r="H5" s="108"/>
      <c r="I5" s="151"/>
      <c r="J5" s="156"/>
      <c r="K5" s="108"/>
    </row>
    <row r="6" spans="1:30" ht="178.5">
      <c r="A6" s="46">
        <v>5.07</v>
      </c>
      <c r="B6" s="302" t="s">
        <v>234</v>
      </c>
      <c r="C6" s="305" t="s">
        <v>260</v>
      </c>
      <c r="D6" s="209" t="s">
        <v>236</v>
      </c>
      <c r="E6" s="35"/>
      <c r="F6" s="45" t="str">
        <f>IF(R5.07=$Z$1,100%,IF(R5.07=$AA$1,80%,IF(R5.07=$AB$1,50%,IF(R5.07=$AC$1,20%,""))))</f>
        <v/>
      </c>
      <c r="G6" s="33"/>
      <c r="H6" s="34"/>
      <c r="I6" s="152"/>
      <c r="J6" s="44"/>
      <c r="K6" s="209" t="s">
        <v>238</v>
      </c>
    </row>
    <row r="7" spans="1:30">
      <c r="A7" s="106" t="s">
        <v>240</v>
      </c>
      <c r="B7" s="107"/>
      <c r="C7" s="107"/>
      <c r="D7" s="108"/>
      <c r="E7" s="108"/>
      <c r="F7" s="108"/>
      <c r="G7" s="107"/>
      <c r="H7" s="108"/>
      <c r="I7" s="151"/>
      <c r="J7" s="156"/>
      <c r="K7" s="108"/>
    </row>
    <row r="8" spans="1:30" ht="191.25">
      <c r="A8" s="46">
        <v>5.09</v>
      </c>
      <c r="B8" s="321" t="s">
        <v>235</v>
      </c>
      <c r="C8" s="305" t="s">
        <v>260</v>
      </c>
      <c r="D8" s="209" t="s">
        <v>237</v>
      </c>
      <c r="E8" s="35"/>
      <c r="F8" s="45" t="str">
        <f>IF(R5.09=$Z$1,100%,IF(R5.09=$AA$1,80%,IF(R5.09=$AB$1,50%,IF(R5.09=$AC$1,20%,""))))</f>
        <v/>
      </c>
      <c r="G8" s="33"/>
      <c r="H8" s="34"/>
      <c r="I8" s="152"/>
      <c r="J8" s="44"/>
      <c r="K8" s="209" t="s">
        <v>239</v>
      </c>
    </row>
  </sheetData>
  <autoFilter ref="A3:K8" xr:uid="{00000000-0009-0000-0000-00000E000000}"/>
  <conditionalFormatting sqref="E6">
    <cfRule type="cellIs" dxfId="26" priority="30" operator="equal">
      <formula>"Not met"</formula>
    </cfRule>
  </conditionalFormatting>
  <conditionalFormatting sqref="E8">
    <cfRule type="cellIs" dxfId="25" priority="28" operator="equal">
      <formula>"Not met"</formula>
    </cfRule>
  </conditionalFormatting>
  <dataValidations count="4">
    <dataValidation type="list" allowBlank="1" showInputMessage="1" showErrorMessage="1" sqref="J6:J8" xr:uid="{00000000-0002-0000-0E00-000000000000}">
      <formula1>$Z$2:$AB$2</formula1>
    </dataValidation>
    <dataValidation type="list" allowBlank="1" showInputMessage="1" showErrorMessage="1" sqref="E6:E8" xr:uid="{00000000-0002-0000-0E00-000002000000}">
      <formula1>$Z$1:$AC$1</formula1>
    </dataValidation>
    <dataValidation type="date" allowBlank="1" showInputMessage="1" showErrorMessage="1" prompt="Enter a date value (for example, 19/10/2020)" sqref="I4:I8" xr:uid="{00000000-0002-0000-0E00-000003000000}">
      <formula1>StartDate</formula1>
      <formula2>EndDate</formula2>
    </dataValidation>
    <dataValidation allowBlank="1" showInputMessage="1" showErrorMessage="1" prompt="Value must be between 0% to 100%." sqref="F8 F6" xr:uid="{2B84B1AA-337D-4AC7-BFA2-898E9425D6EC}"/>
  </dataValidations>
  <hyperlinks>
    <hyperlink ref="K6" location="'Comp-TL'!T5.07" display="Click here to navigate to the task list for Action 5.7" xr:uid="{00000000-0004-0000-0E00-000007000000}"/>
    <hyperlink ref="K8" location="'Comp-TL'!T5.09" display="Click here to navigate to the task list for Action 5.9" xr:uid="{00000000-0004-0000-0E00-000009000000}"/>
    <hyperlink ref="D6" location="'Comp-EL'!E5.07" display="Click here to navigate to the list of evidence for Action 5.7" xr:uid="{00000000-0004-0000-0E00-00002A000000}"/>
    <hyperlink ref="D8" location="'Comp-EL'!E5.09" display="Click here to navigate to the list of evidence for Action 5.9" xr:uid="{00000000-0004-0000-0E00-00002C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8C5DE"/>
  </sheetPr>
  <dimension ref="A1:E18"/>
  <sheetViews>
    <sheetView showGridLines="0" workbookViewId="0">
      <pane ySplit="5" topLeftCell="A6" activePane="bottomLeft" state="frozen"/>
      <selection activeCell="C3" sqref="C3"/>
      <selection pane="bottomLeft" sqref="A1:XFD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25" customFormat="1">
      <c r="B1" s="327" t="s">
        <v>280</v>
      </c>
    </row>
    <row r="3" spans="2:4" ht="25.5">
      <c r="B3" s="48" t="s">
        <v>30</v>
      </c>
      <c r="C3" s="1"/>
      <c r="D3" s="1"/>
    </row>
    <row r="4" spans="2:4">
      <c r="B4" s="1"/>
      <c r="C4" s="1"/>
      <c r="D4" s="1"/>
    </row>
    <row r="5" spans="2:4" s="233" customFormat="1" ht="25.5" customHeight="1">
      <c r="B5" s="229" t="s">
        <v>1</v>
      </c>
      <c r="C5" s="234" t="s">
        <v>140</v>
      </c>
      <c r="D5" s="235" t="s">
        <v>141</v>
      </c>
    </row>
    <row r="6" spans="2:4">
      <c r="B6" s="137" t="s">
        <v>242</v>
      </c>
      <c r="C6" s="100"/>
      <c r="D6" s="101"/>
    </row>
    <row r="7" spans="2:4">
      <c r="B7" s="134" t="s">
        <v>241</v>
      </c>
      <c r="C7" s="138"/>
      <c r="D7" s="139"/>
    </row>
    <row r="8" spans="2:4">
      <c r="B8" s="214">
        <v>5.07</v>
      </c>
      <c r="C8" s="11" t="s">
        <v>134</v>
      </c>
      <c r="D8" s="12"/>
    </row>
    <row r="9" spans="2:4">
      <c r="B9" s="257"/>
      <c r="C9" s="11" t="s">
        <v>135</v>
      </c>
      <c r="D9" s="12"/>
    </row>
    <row r="10" spans="2:4">
      <c r="B10" s="257"/>
      <c r="C10" s="11" t="s">
        <v>136</v>
      </c>
      <c r="D10" s="12"/>
    </row>
    <row r="11" spans="2:4">
      <c r="B11" s="257"/>
      <c r="C11" s="11" t="s">
        <v>137</v>
      </c>
      <c r="D11" s="12"/>
    </row>
    <row r="12" spans="2:4">
      <c r="B12" s="257"/>
      <c r="C12" s="11" t="s">
        <v>138</v>
      </c>
      <c r="D12" s="12"/>
    </row>
    <row r="13" spans="2:4">
      <c r="B13" s="134" t="s">
        <v>242</v>
      </c>
      <c r="C13" s="138"/>
      <c r="D13" s="139"/>
    </row>
    <row r="14" spans="2:4">
      <c r="B14" s="214">
        <v>5.09</v>
      </c>
      <c r="C14" s="11" t="s">
        <v>134</v>
      </c>
      <c r="D14" s="12"/>
    </row>
    <row r="15" spans="2:4">
      <c r="B15" s="257"/>
      <c r="C15" s="11" t="s">
        <v>135</v>
      </c>
      <c r="D15" s="12"/>
    </row>
    <row r="16" spans="2:4">
      <c r="B16" s="257"/>
      <c r="C16" s="11" t="s">
        <v>136</v>
      </c>
      <c r="D16" s="12"/>
    </row>
    <row r="17" spans="2:4">
      <c r="B17" s="257"/>
      <c r="C17" s="11" t="s">
        <v>137</v>
      </c>
      <c r="D17" s="12"/>
    </row>
    <row r="18" spans="2:4">
      <c r="B18" s="257"/>
      <c r="C18" s="11" t="s">
        <v>138</v>
      </c>
      <c r="D18" s="12"/>
    </row>
  </sheetData>
  <autoFilter ref="B5:D18" xr:uid="{00000000-0009-0000-0000-00000F000000}"/>
  <hyperlinks>
    <hyperlink ref="B8" location="CompCare!A5.07" display="CompCare!A5.07" xr:uid="{00000000-0004-0000-0F00-000006000000}"/>
    <hyperlink ref="B14" location="CompCare!A5.09" display="CompCare!A5.09" xr:uid="{00000000-0004-0000-0F00-000008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8C5DE"/>
    <pageSetUpPr fitToPage="1"/>
  </sheetPr>
  <dimension ref="A1:AC18"/>
  <sheetViews>
    <sheetView showGridLines="0" workbookViewId="0">
      <pane ySplit="5" topLeftCell="A6"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25" customFormat="1">
      <c r="B1" s="327" t="s">
        <v>281</v>
      </c>
      <c r="AA1" s="325" t="s">
        <v>38</v>
      </c>
      <c r="AB1" s="325" t="s">
        <v>39</v>
      </c>
      <c r="AC1" s="325" t="s">
        <v>40</v>
      </c>
    </row>
    <row r="3" spans="2:29" ht="25.5">
      <c r="B3" s="48" t="s">
        <v>30</v>
      </c>
      <c r="C3" s="1"/>
      <c r="D3" s="1"/>
    </row>
    <row r="4" spans="2:29">
      <c r="B4" s="1"/>
      <c r="C4" s="1"/>
      <c r="D4" s="1"/>
    </row>
    <row r="5" spans="2:29" ht="25.5">
      <c r="B5" s="220" t="s">
        <v>1</v>
      </c>
      <c r="C5" s="221" t="s">
        <v>5</v>
      </c>
      <c r="D5" s="225" t="s">
        <v>6</v>
      </c>
      <c r="E5" s="226" t="s">
        <v>157</v>
      </c>
      <c r="F5" s="227" t="s">
        <v>8</v>
      </c>
    </row>
    <row r="6" spans="2:29">
      <c r="B6" s="137" t="s">
        <v>31</v>
      </c>
      <c r="C6" s="100"/>
      <c r="D6" s="180"/>
      <c r="E6" s="182"/>
      <c r="F6" s="181"/>
    </row>
    <row r="7" spans="2:29">
      <c r="B7" s="134" t="s">
        <v>243</v>
      </c>
      <c r="C7" s="138"/>
      <c r="D7" s="174"/>
      <c r="E7" s="176"/>
      <c r="F7" s="177"/>
    </row>
    <row r="8" spans="2:29">
      <c r="B8" s="214">
        <v>5.07</v>
      </c>
      <c r="C8" s="11" t="s">
        <v>142</v>
      </c>
      <c r="D8" s="175"/>
      <c r="E8" s="179"/>
      <c r="F8" s="252"/>
    </row>
    <row r="9" spans="2:29">
      <c r="B9" s="257"/>
      <c r="C9" s="11" t="s">
        <v>143</v>
      </c>
      <c r="D9" s="175"/>
      <c r="E9" s="179"/>
      <c r="F9" s="252"/>
    </row>
    <row r="10" spans="2:29">
      <c r="B10" s="257"/>
      <c r="C10" s="11" t="s">
        <v>144</v>
      </c>
      <c r="D10" s="175"/>
      <c r="E10" s="179"/>
      <c r="F10" s="252"/>
    </row>
    <row r="11" spans="2:29">
      <c r="B11" s="257"/>
      <c r="C11" s="11" t="s">
        <v>145</v>
      </c>
      <c r="D11" s="175"/>
      <c r="E11" s="179"/>
      <c r="F11" s="252"/>
    </row>
    <row r="12" spans="2:29">
      <c r="B12" s="257"/>
      <c r="C12" s="11" t="s">
        <v>146</v>
      </c>
      <c r="D12" s="175"/>
      <c r="E12" s="179"/>
      <c r="F12" s="252"/>
    </row>
    <row r="13" spans="2:29">
      <c r="B13" s="134" t="s">
        <v>244</v>
      </c>
      <c r="C13" s="138"/>
      <c r="D13" s="174"/>
      <c r="E13" s="176"/>
      <c r="F13" s="177"/>
    </row>
    <row r="14" spans="2:29">
      <c r="B14" s="214">
        <v>5.09</v>
      </c>
      <c r="C14" s="11" t="s">
        <v>142</v>
      </c>
      <c r="D14" s="175"/>
      <c r="E14" s="179"/>
      <c r="F14" s="252"/>
    </row>
    <row r="15" spans="2:29">
      <c r="B15" s="257"/>
      <c r="C15" s="11" t="s">
        <v>143</v>
      </c>
      <c r="D15" s="175"/>
      <c r="E15" s="179"/>
      <c r="F15" s="252"/>
    </row>
    <row r="16" spans="2:29">
      <c r="B16" s="257"/>
      <c r="C16" s="11" t="s">
        <v>144</v>
      </c>
      <c r="D16" s="175"/>
      <c r="E16" s="179"/>
      <c r="F16" s="252"/>
    </row>
    <row r="17" spans="2:6">
      <c r="B17" s="257"/>
      <c r="C17" s="11" t="s">
        <v>145</v>
      </c>
      <c r="D17" s="175"/>
      <c r="E17" s="179"/>
      <c r="F17" s="252"/>
    </row>
    <row r="18" spans="2:6">
      <c r="B18" s="257"/>
      <c r="C18" s="11" t="s">
        <v>146</v>
      </c>
      <c r="D18" s="175"/>
      <c r="E18" s="179"/>
      <c r="F18" s="252"/>
    </row>
  </sheetData>
  <autoFilter ref="B5:F18" xr:uid="{00000000-0009-0000-0000-000010000000}"/>
  <dataValidations count="2">
    <dataValidation type="list" allowBlank="1" showInputMessage="1" showErrorMessage="1" sqref="F8:F18" xr:uid="{00000000-0002-0000-1000-000000000000}">
      <formula1>$AA$1:$AC$1</formula1>
    </dataValidation>
    <dataValidation type="date" allowBlank="1" showInputMessage="1" showErrorMessage="1" prompt="Enter a date value (for example, 19/10/2020)" sqref="E6:E18" xr:uid="{00000000-0002-0000-1000-000001000000}">
      <formula1>StartDate</formula1>
      <formula2>EndDate</formula2>
    </dataValidation>
  </dataValidations>
  <hyperlinks>
    <hyperlink ref="B8" location="CompCare!A5.07" display="CompCare!A5.07" xr:uid="{00000000-0004-0000-1000-000006000000}"/>
    <hyperlink ref="B14" location="CompCare!A5.09" display="CompCare!A5.09" xr:uid="{00000000-0004-0000-1000-000008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32B90"/>
  </sheetPr>
  <dimension ref="A1:AD6"/>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sqref="A1:XFD2"/>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25" customFormat="1">
      <c r="A1" s="331" t="s">
        <v>279</v>
      </c>
      <c r="B1" s="332"/>
      <c r="C1" s="332"/>
      <c r="D1" s="332"/>
      <c r="E1" s="332"/>
      <c r="F1" s="332"/>
      <c r="G1" s="332"/>
      <c r="H1" s="332"/>
      <c r="I1" s="332"/>
      <c r="J1" s="332"/>
      <c r="K1" s="332"/>
      <c r="Z1" s="325" t="s">
        <v>35</v>
      </c>
      <c r="AA1" s="325" t="s">
        <v>178</v>
      </c>
      <c r="AB1" s="325" t="s">
        <v>155</v>
      </c>
      <c r="AC1" s="325" t="s">
        <v>154</v>
      </c>
      <c r="AD1" s="325" t="s">
        <v>37</v>
      </c>
    </row>
    <row r="2" spans="1:30" s="325" customFormat="1" ht="39.950000000000003" customHeight="1">
      <c r="A2" s="332"/>
      <c r="B2" s="328" t="s">
        <v>32</v>
      </c>
      <c r="C2" s="328"/>
      <c r="D2" s="332"/>
      <c r="E2" s="332"/>
      <c r="F2" s="332"/>
      <c r="G2" s="332"/>
      <c r="H2" s="332"/>
      <c r="I2" s="332"/>
      <c r="J2" s="332"/>
      <c r="K2" s="332"/>
      <c r="Z2" s="325" t="s">
        <v>38</v>
      </c>
      <c r="AA2" s="325" t="s">
        <v>39</v>
      </c>
      <c r="AB2" s="325" t="s">
        <v>40</v>
      </c>
    </row>
    <row r="3" spans="1:30" ht="51">
      <c r="A3" s="239" t="s">
        <v>1</v>
      </c>
      <c r="B3" s="74" t="s">
        <v>2</v>
      </c>
      <c r="C3" s="32" t="s">
        <v>254</v>
      </c>
      <c r="D3" s="74" t="s">
        <v>3</v>
      </c>
      <c r="E3" s="74" t="s">
        <v>4</v>
      </c>
      <c r="F3" s="74" t="s">
        <v>156</v>
      </c>
      <c r="G3" s="74" t="s">
        <v>5</v>
      </c>
      <c r="H3" s="74" t="s">
        <v>6</v>
      </c>
      <c r="I3" s="74" t="s">
        <v>7</v>
      </c>
      <c r="J3" s="75" t="s">
        <v>8</v>
      </c>
      <c r="K3" s="204" t="s">
        <v>150</v>
      </c>
    </row>
    <row r="4" spans="1:30">
      <c r="A4" s="124" t="s">
        <v>33</v>
      </c>
      <c r="B4" s="125"/>
      <c r="C4" s="125"/>
      <c r="D4" s="126"/>
      <c r="E4" s="126"/>
      <c r="F4" s="126"/>
      <c r="G4" s="125"/>
      <c r="H4" s="126"/>
      <c r="I4" s="158"/>
      <c r="J4" s="127"/>
      <c r="K4" s="126"/>
    </row>
    <row r="5" spans="1:30">
      <c r="A5" s="106" t="s">
        <v>34</v>
      </c>
      <c r="B5" s="107"/>
      <c r="C5" s="107"/>
      <c r="D5" s="108"/>
      <c r="E5" s="108"/>
      <c r="F5" s="108"/>
      <c r="G5" s="107"/>
      <c r="H5" s="108"/>
      <c r="I5" s="151"/>
      <c r="J5" s="156"/>
      <c r="K5" s="108"/>
    </row>
    <row r="6" spans="1:30" ht="89.25">
      <c r="A6" s="4">
        <v>7.05</v>
      </c>
      <c r="B6" s="318" t="s">
        <v>245</v>
      </c>
      <c r="C6" s="319" t="s">
        <v>269</v>
      </c>
      <c r="D6" s="215" t="s">
        <v>246</v>
      </c>
      <c r="E6" s="6"/>
      <c r="F6" s="7" t="str">
        <f>IF(R8.05=$Z$1,100%,IF(R8.05=$AA$1,80%,IF(R8.05=$AB$1,50%,IF(R8.05=$AC$1,20%,""))))</f>
        <v/>
      </c>
      <c r="G6" s="2"/>
      <c r="H6" s="5"/>
      <c r="I6" s="159"/>
      <c r="J6" s="261"/>
      <c r="K6" s="215" t="s">
        <v>247</v>
      </c>
    </row>
  </sheetData>
  <autoFilter ref="A3:K6" xr:uid="{00000000-0009-0000-0000-000017000000}"/>
  <conditionalFormatting sqref="E6">
    <cfRule type="cellIs" dxfId="24" priority="11" operator="equal">
      <formula>"Not met"</formula>
    </cfRule>
  </conditionalFormatting>
  <conditionalFormatting sqref="E4">
    <cfRule type="cellIs" dxfId="23" priority="2" operator="equal">
      <formula>"Not met"</formula>
    </cfRule>
  </conditionalFormatting>
  <dataValidations count="4">
    <dataValidation type="list" allowBlank="1" showInputMessage="1" showErrorMessage="1" sqref="J4:J6" xr:uid="{00000000-0002-0000-1700-000001000000}">
      <formula1>$Z$2:$AB$2</formula1>
    </dataValidation>
    <dataValidation type="list" allowBlank="1" showInputMessage="1" showErrorMessage="1" sqref="E4:E6" xr:uid="{00000000-0002-0000-1700-000002000000}">
      <formula1>$Z$1:$AC$1</formula1>
    </dataValidation>
    <dataValidation allowBlank="1" showInputMessage="1" showErrorMessage="1" prompt="Value must be between 0% to 100%." sqref="F6" xr:uid="{00000000-0002-0000-1700-000003000000}"/>
    <dataValidation type="date" allowBlank="1" showInputMessage="1" showErrorMessage="1" prompt="Enter a date value (for example, 19/10/2020)" sqref="I4:I6" xr:uid="{00000000-0002-0000-1700-000004000000}">
      <formula1>StartDate</formula1>
      <formula2>EndDate</formula2>
    </dataValidation>
  </dataValidations>
  <hyperlinks>
    <hyperlink ref="D6" location="'RR-EL'!E8.05" display="Click here to navigate to the list of evidence for Action 8.5" xr:uid="{00000000-0004-0000-1700-000004000000}"/>
    <hyperlink ref="K6" location="'RR-TL'!T8.05" display="Click here to navigate to the task list for Action 8.5" xr:uid="{00000000-0004-0000-1700-00001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FBEDD"/>
  </sheetPr>
  <dimension ref="A1:E12"/>
  <sheetViews>
    <sheetView showGridLines="0" workbookViewId="0">
      <pane ySplit="5" topLeftCell="A6" activePane="bottomLeft" state="frozen"/>
      <selection activeCell="C3" sqref="C3"/>
      <selection pane="bottomLeft" sqref="A1:XFD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25" customFormat="1">
      <c r="B1" s="327" t="s">
        <v>280</v>
      </c>
    </row>
    <row r="3" spans="2:4" ht="51" customHeight="1">
      <c r="B3" s="334" t="s">
        <v>32</v>
      </c>
      <c r="C3" s="334"/>
      <c r="D3" s="10"/>
    </row>
    <row r="4" spans="2:4" ht="12.75" customHeight="1">
      <c r="B4" s="13"/>
      <c r="C4" s="13"/>
      <c r="D4" s="13"/>
    </row>
    <row r="5" spans="2:4" s="233" customFormat="1" ht="25.5" customHeight="1">
      <c r="B5" s="228" t="s">
        <v>1</v>
      </c>
      <c r="C5" s="221" t="s">
        <v>140</v>
      </c>
      <c r="D5" s="222" t="s">
        <v>141</v>
      </c>
    </row>
    <row r="6" spans="2:4">
      <c r="B6" s="140" t="s">
        <v>33</v>
      </c>
      <c r="C6" s="102"/>
      <c r="D6" s="103"/>
    </row>
    <row r="7" spans="2:4">
      <c r="B7" s="129" t="s">
        <v>34</v>
      </c>
      <c r="C7" s="141"/>
      <c r="D7" s="142"/>
    </row>
    <row r="8" spans="2:4">
      <c r="B8" s="210">
        <v>7.05</v>
      </c>
      <c r="C8" s="104" t="s">
        <v>134</v>
      </c>
      <c r="D8" s="105"/>
    </row>
    <row r="9" spans="2:4">
      <c r="B9" s="255"/>
      <c r="C9" s="104" t="s">
        <v>135</v>
      </c>
      <c r="D9" s="105"/>
    </row>
    <row r="10" spans="2:4">
      <c r="B10" s="255"/>
      <c r="C10" s="104" t="s">
        <v>136</v>
      </c>
      <c r="D10" s="105"/>
    </row>
    <row r="11" spans="2:4">
      <c r="B11" s="255"/>
      <c r="C11" s="104" t="s">
        <v>137</v>
      </c>
      <c r="D11" s="105"/>
    </row>
    <row r="12" spans="2:4">
      <c r="B12" s="255"/>
      <c r="C12" s="104" t="s">
        <v>138</v>
      </c>
      <c r="D12" s="105"/>
    </row>
  </sheetData>
  <autoFilter ref="B5:D12" xr:uid="{00000000-0009-0000-0000-000018000000}"/>
  <mergeCells count="1">
    <mergeCell ref="B3:C3"/>
  </mergeCells>
  <hyperlinks>
    <hyperlink ref="B8" location="RR!A8.05" display="RR!A8.05" xr:uid="{00000000-0004-0000-1800-000004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FBEDD"/>
    <pageSetUpPr fitToPage="1"/>
  </sheetPr>
  <dimension ref="A1:AC12"/>
  <sheetViews>
    <sheetView showGridLines="0" workbookViewId="0">
      <pane ySplit="5" topLeftCell="A6"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25" customFormat="1">
      <c r="B1" s="327" t="s">
        <v>281</v>
      </c>
      <c r="AA1" s="325" t="s">
        <v>38</v>
      </c>
      <c r="AB1" s="325" t="s">
        <v>39</v>
      </c>
      <c r="AC1" s="325" t="s">
        <v>40</v>
      </c>
    </row>
    <row r="3" spans="2:29" ht="51" customHeight="1">
      <c r="B3" s="334" t="s">
        <v>32</v>
      </c>
      <c r="C3" s="334"/>
      <c r="D3" s="149"/>
    </row>
    <row r="4" spans="2:29" ht="12.75" customHeight="1">
      <c r="B4" s="13"/>
      <c r="C4" s="13"/>
      <c r="D4" s="13"/>
    </row>
    <row r="5" spans="2:29" ht="25.5" customHeight="1">
      <c r="B5" s="220" t="s">
        <v>1</v>
      </c>
      <c r="C5" s="221" t="s">
        <v>5</v>
      </c>
      <c r="D5" s="223" t="s">
        <v>6</v>
      </c>
      <c r="E5" s="223" t="s">
        <v>157</v>
      </c>
      <c r="F5" s="224" t="s">
        <v>8</v>
      </c>
    </row>
    <row r="6" spans="2:29">
      <c r="B6" s="140" t="s">
        <v>33</v>
      </c>
      <c r="C6" s="102"/>
      <c r="D6" s="126"/>
      <c r="E6" s="158"/>
      <c r="F6" s="169"/>
    </row>
    <row r="7" spans="2:29">
      <c r="B7" s="129" t="s">
        <v>34</v>
      </c>
      <c r="C7" s="141"/>
      <c r="D7" s="172"/>
      <c r="E7" s="171"/>
      <c r="F7" s="170"/>
    </row>
    <row r="8" spans="2:29">
      <c r="B8" s="210">
        <v>7.05</v>
      </c>
      <c r="C8" s="104" t="s">
        <v>142</v>
      </c>
      <c r="D8" s="173"/>
      <c r="E8" s="178"/>
      <c r="F8" s="253"/>
    </row>
    <row r="9" spans="2:29">
      <c r="B9" s="255"/>
      <c r="C9" s="104" t="s">
        <v>143</v>
      </c>
      <c r="D9" s="173"/>
      <c r="E9" s="178"/>
      <c r="F9" s="253"/>
    </row>
    <row r="10" spans="2:29">
      <c r="B10" s="255"/>
      <c r="C10" s="104" t="s">
        <v>144</v>
      </c>
      <c r="D10" s="173"/>
      <c r="E10" s="178"/>
      <c r="F10" s="253"/>
    </row>
    <row r="11" spans="2:29">
      <c r="B11" s="255"/>
      <c r="C11" s="104" t="s">
        <v>145</v>
      </c>
      <c r="D11" s="173"/>
      <c r="E11" s="178"/>
      <c r="F11" s="253"/>
    </row>
    <row r="12" spans="2:29">
      <c r="B12" s="255"/>
      <c r="C12" s="104" t="s">
        <v>146</v>
      </c>
      <c r="D12" s="173"/>
      <c r="E12" s="178"/>
      <c r="F12" s="253"/>
    </row>
  </sheetData>
  <autoFilter ref="B5:F12" xr:uid="{00000000-0009-0000-0000-000019000000}"/>
  <mergeCells count="1">
    <mergeCell ref="B3:C3"/>
  </mergeCells>
  <dataValidations count="2">
    <dataValidation type="list" allowBlank="1" showInputMessage="1" showErrorMessage="1" sqref="F6:F12" xr:uid="{00000000-0002-0000-1900-000000000000}">
      <formula1>$AA$1:$AC$1</formula1>
    </dataValidation>
    <dataValidation type="date" allowBlank="1" showInputMessage="1" showErrorMessage="1" prompt="Enter a date value (for example, 19/10/2020)" sqref="E6:E12" xr:uid="{00000000-0002-0000-1900-000002000000}">
      <formula1>StartDate</formula1>
      <formula2>EndDate</formula2>
    </dataValidation>
  </dataValidations>
  <hyperlinks>
    <hyperlink ref="B8" location="RR!A8.05" display="RR!A8.05" xr:uid="{00000000-0004-0000-1900-000004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T374"/>
  <sheetViews>
    <sheetView showGridLines="0" tabSelected="1" zoomScaleNormal="100" workbookViewId="0">
      <pane ySplit="2" topLeftCell="A3" activePane="bottomLeft" state="frozen"/>
      <selection activeCell="C4" sqref="C4"/>
      <selection pane="bottomLeft" activeCell="R37" sqref="R37"/>
    </sheetView>
  </sheetViews>
  <sheetFormatPr defaultColWidth="0" defaultRowHeight="12.75"/>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s="325" customFormat="1">
      <c r="B1" s="331" t="s">
        <v>250</v>
      </c>
      <c r="C1" s="332"/>
      <c r="D1" s="332"/>
      <c r="E1" s="332"/>
      <c r="F1" s="332" t="str">
        <f>'How to use this tool'!B14</f>
        <v>Enter the name of your Service here.</v>
      </c>
      <c r="G1" s="332"/>
      <c r="H1" s="332"/>
      <c r="I1" s="332"/>
      <c r="J1" s="332"/>
      <c r="K1" s="332"/>
      <c r="L1" s="332"/>
      <c r="M1" s="332"/>
      <c r="N1" s="332"/>
    </row>
    <row r="2" spans="2:19" s="325" customFormat="1">
      <c r="B2" s="333" t="s">
        <v>278</v>
      </c>
      <c r="C2" s="332"/>
      <c r="D2" s="332"/>
      <c r="E2" s="332"/>
      <c r="F2" s="332"/>
      <c r="G2" s="332"/>
      <c r="H2" s="332"/>
      <c r="I2" s="332"/>
      <c r="J2" s="332"/>
      <c r="K2" s="332"/>
      <c r="L2" s="332"/>
      <c r="M2" s="332"/>
      <c r="N2" s="332"/>
    </row>
    <row r="3" spans="2:19">
      <c r="B3" s="1"/>
      <c r="C3" s="1"/>
      <c r="D3" s="1"/>
      <c r="E3" s="1"/>
      <c r="F3" s="1"/>
      <c r="G3" s="1"/>
      <c r="H3" s="1"/>
      <c r="I3" s="1"/>
      <c r="J3" s="1"/>
      <c r="K3" s="1"/>
      <c r="L3" s="1"/>
      <c r="M3" s="1"/>
      <c r="N3" s="1"/>
    </row>
    <row r="4" spans="2:19">
      <c r="B4" s="338" t="s">
        <v>41</v>
      </c>
      <c r="C4" s="340" t="s">
        <v>42</v>
      </c>
      <c r="D4" s="335" t="s">
        <v>36</v>
      </c>
      <c r="E4" s="336"/>
      <c r="F4" s="336"/>
      <c r="G4" s="336"/>
      <c r="H4" s="336"/>
      <c r="I4" s="336"/>
      <c r="J4" s="336"/>
      <c r="K4" s="336"/>
      <c r="L4" s="336"/>
      <c r="M4" s="337"/>
      <c r="N4" s="87" t="s">
        <v>35</v>
      </c>
    </row>
    <row r="5" spans="2:19">
      <c r="B5" s="339"/>
      <c r="C5" s="341"/>
      <c r="D5" s="42">
        <v>0</v>
      </c>
      <c r="E5" s="42">
        <v>0.1</v>
      </c>
      <c r="F5" s="42">
        <v>0.2</v>
      </c>
      <c r="G5" s="42">
        <v>0.3</v>
      </c>
      <c r="H5" s="42">
        <v>0.4</v>
      </c>
      <c r="I5" s="42">
        <v>0.5</v>
      </c>
      <c r="J5" s="42">
        <v>0.6</v>
      </c>
      <c r="K5" s="42">
        <v>0.7</v>
      </c>
      <c r="L5" s="42">
        <v>0.8</v>
      </c>
      <c r="M5" s="42">
        <v>0.9</v>
      </c>
      <c r="N5" s="88">
        <v>1</v>
      </c>
    </row>
    <row r="6" spans="2:19">
      <c r="B6" s="89" t="s">
        <v>0</v>
      </c>
      <c r="C6" s="16"/>
      <c r="D6" s="16"/>
      <c r="E6" s="16"/>
      <c r="F6" s="16"/>
      <c r="G6" s="16"/>
      <c r="H6" s="16"/>
      <c r="I6" s="16"/>
      <c r="J6" s="16"/>
      <c r="K6" s="16"/>
      <c r="L6" s="16"/>
      <c r="M6" s="16"/>
      <c r="N6" s="90"/>
      <c r="P6" t="s">
        <v>43</v>
      </c>
    </row>
    <row r="7" spans="2:19">
      <c r="B7" s="143" t="s">
        <v>9</v>
      </c>
      <c r="C7" s="73"/>
      <c r="D7" s="73"/>
      <c r="E7" s="73"/>
      <c r="F7" s="73"/>
      <c r="G7" s="73"/>
      <c r="H7" s="73"/>
      <c r="I7" s="73"/>
      <c r="J7" s="73"/>
      <c r="K7" s="73"/>
      <c r="L7" s="73"/>
      <c r="M7" s="73"/>
      <c r="N7" s="91"/>
      <c r="Q7" s="364" t="s">
        <v>44</v>
      </c>
      <c r="R7" s="342" t="s">
        <v>45</v>
      </c>
      <c r="S7" s="356" t="s">
        <v>46</v>
      </c>
    </row>
    <row r="8" spans="2:19">
      <c r="B8" s="92" t="s">
        <v>9</v>
      </c>
      <c r="C8" s="16"/>
      <c r="D8" s="16"/>
      <c r="E8" s="16"/>
      <c r="F8" s="16"/>
      <c r="G8" s="16"/>
      <c r="H8" s="16"/>
      <c r="I8" s="16"/>
      <c r="J8" s="16"/>
      <c r="K8" s="16"/>
      <c r="L8" s="16"/>
      <c r="M8" s="16"/>
      <c r="N8" s="90"/>
      <c r="Q8" s="365"/>
      <c r="R8" s="343"/>
      <c r="S8" s="357"/>
    </row>
    <row r="9" spans="2:19">
      <c r="B9" s="216">
        <v>1.01</v>
      </c>
      <c r="C9" s="289" t="str">
        <f ca="1">IF('Reference sheet'!G5="","x",'Reference sheet'!G5)</f>
        <v>x</v>
      </c>
      <c r="D9" s="24" t="str">
        <f ca="1">IF(C9="x","",IF(C9="n/a",".",IF(AND(C9&gt;=0%,C9&lt;=59%),"..",IF(AND(C9&gt;=60%,C9&lt;=99%),"…",IF(C9=100%,"….","")))))</f>
        <v/>
      </c>
      <c r="E9" s="24" t="str">
        <f ca="1">IF(C9="x","",IF(C9="n/a",".",IF(AND(C9&gt;=10%,C9&lt;=59%),"..",IF(AND(C9&gt;=60%,C9&lt;=99%),"…",IF(C9=100%,"….","")))))</f>
        <v/>
      </c>
      <c r="F9" s="24" t="str">
        <f ca="1">IF(C9="x","",IF(C9="n/a",".",IF(AND(C9&gt;=20%,C9&lt;=59%),"..",IF(AND(C9&gt;=60%,C9&lt;=99%),"…",IF(C9=100%,"….","")))))</f>
        <v/>
      </c>
      <c r="G9" s="24" t="str">
        <f ca="1">IF(C9="x","",IF(C9="n/a",".",IF(AND(C9&gt;=30%,C9&lt;=59%),"..",IF(AND(C9&gt;=60%,C9&lt;=99%),"…",IF(C9=100%,"….","")))))</f>
        <v/>
      </c>
      <c r="H9" s="24" t="str">
        <f ca="1">IF(C9="x","",IF(C9="n/a",".",IF(AND(C9&gt;=40%,C9&lt;=59%),"..",IF(AND(C9&gt;=60%,C9&lt;=99%),"…",IF(C9=100%,"….","")))))</f>
        <v/>
      </c>
      <c r="I9" s="24" t="str">
        <f ca="1">IF(C9="x","",IF(C9="n/a",".",IF(AND(C9&gt;=50%,C9&lt;=59%),"..",IF(AND(C9&gt;=60%,C9&lt;=99%),"…",IF(C9=100%,"….","")))))</f>
        <v/>
      </c>
      <c r="J9" s="24" t="str">
        <f ca="1">IF(C9="x","",IF(C9="n/a",".",IF(AND(C9&gt;=60%,C9&lt;=99%),"…",IF(C9=100%,"….",""))))</f>
        <v/>
      </c>
      <c r="K9" s="24" t="str">
        <f ca="1">IF(C9="x","",IF(C9="n/a",".",IF(AND(C9&gt;=70%,C9&lt;=99%),"…",IF(C9=100%,"….",""))))</f>
        <v/>
      </c>
      <c r="L9" s="24" t="str">
        <f ca="1">IF(C9="x","",IF(C9="n/a",".",IF(AND(C9&gt;=80%,C9&lt;=99%),"…",IF(C9=100%,"….",""))))</f>
        <v/>
      </c>
      <c r="M9" s="24" t="str">
        <f ca="1">IF(C9="x","",IF(C9="n/a",".",IF(AND(C9&gt;=90%,C9&lt;=99%),"…",IF(C9=100%,"….",""))))</f>
        <v/>
      </c>
      <c r="N9" s="93" t="str">
        <f ca="1">IF(C9="x","",IF(C9="n/a",".",IF(C9=100%,"….","")))</f>
        <v/>
      </c>
      <c r="P9" s="77" t="s">
        <v>0</v>
      </c>
      <c r="Q9" s="78">
        <v>8</v>
      </c>
      <c r="R9" s="79">
        <f ca="1">G28</f>
        <v>0</v>
      </c>
      <c r="S9" s="83">
        <f ca="1">R9/Q9</f>
        <v>0</v>
      </c>
    </row>
    <row r="10" spans="2:19">
      <c r="B10" s="216">
        <v>1.03</v>
      </c>
      <c r="C10" s="291" t="str">
        <f ca="1">IF('Reference sheet'!G6="","x",'Reference sheet'!G6)</f>
        <v>x</v>
      </c>
      <c r="D10" s="26" t="str">
        <f ca="1">IF(C10="x","",IF(C10="n/a",".",IF(AND(C10&gt;=0%,C10&lt;=59%),"..",IF(AND(C10&gt;=60%,C10&lt;=99%),"…",IF(C10=100%,"….","")))))</f>
        <v/>
      </c>
      <c r="E10" s="26" t="str">
        <f ca="1">IF(C10="x","",IF(C10="n/a",".",IF(AND(C10&gt;=10%,C10&lt;=59%),"..",IF(AND(C10&gt;=60%,C10&lt;=99%),"…",IF(C10=100%,"….","")))))</f>
        <v/>
      </c>
      <c r="F10" s="26" t="str">
        <f ca="1">IF(C10="x","",IF(C10="n/a",".",IF(AND(C10&gt;=20%,C10&lt;=59%),"..",IF(AND(C10&gt;=60%,C10&lt;=99%),"…",IF(C10=100%,"….","")))))</f>
        <v/>
      </c>
      <c r="G10" s="26" t="str">
        <f ca="1">IF(C10="x","",IF(C10="n/a",".",IF(AND(C10&gt;=30%,C10&lt;=59%),"..",IF(AND(C10&gt;=60%,C10&lt;=99%),"…",IF(C10=100%,"….","")))))</f>
        <v/>
      </c>
      <c r="H10" s="26" t="str">
        <f ca="1">IF(C10="x","",IF(C10="n/a",".",IF(AND(C10&gt;=40%,C10&lt;=59%),"..",IF(AND(C10&gt;=60%,C10&lt;=99%),"…",IF(C10=100%,"….","")))))</f>
        <v/>
      </c>
      <c r="I10" s="26" t="str">
        <f ca="1">IF(C10="x","",IF(C10="n/a",".",IF(AND(C10&gt;=50%,C10&lt;=59%),"..",IF(AND(C10&gt;=60%,C10&lt;=99%),"…",IF(C10=100%,"….","")))))</f>
        <v/>
      </c>
      <c r="J10" s="26" t="str">
        <f ca="1">IF(C10="x","",IF(C10="n/a",".",IF(AND(C10&gt;=60%,C10&lt;=99%),"…",IF(C10=100%,"….",""))))</f>
        <v/>
      </c>
      <c r="K10" s="26" t="str">
        <f ca="1">IF(C10="x","",IF(C10="n/a",".",IF(AND(C10&gt;=70%,C10&lt;=99%),"…",IF(C10=100%,"….",""))))</f>
        <v/>
      </c>
      <c r="L10" s="26" t="str">
        <f ca="1">IF(C10="x","",IF(C10="n/a",".",IF(AND(C10&gt;=80%,C10&lt;=99%),"…",IF(C10=100%,"….",""))))</f>
        <v/>
      </c>
      <c r="M10" s="26" t="str">
        <f ca="1">IF(C10="x","",IF(C10="n/a",".",IF(AND(C10&gt;=90%,C10&lt;=99%),"…",IF(C10=100%,"….",""))))</f>
        <v/>
      </c>
      <c r="N10" s="94" t="str">
        <f ca="1">IF(C10="x","",IF(C10="n/a",".",IF(C10=100%,"….","")))</f>
        <v/>
      </c>
      <c r="P10" s="77" t="s">
        <v>19</v>
      </c>
      <c r="Q10" s="81">
        <v>6</v>
      </c>
      <c r="R10" s="69">
        <f ca="1">G52</f>
        <v>0</v>
      </c>
      <c r="S10" s="83">
        <f t="shared" ref="S10:S14" ca="1" si="0">R10/Q10</f>
        <v>0</v>
      </c>
    </row>
    <row r="11" spans="2:19">
      <c r="B11" s="216">
        <v>1.04</v>
      </c>
      <c r="C11" s="291" t="str">
        <f ca="1">IF('Reference sheet'!G7="","x",'Reference sheet'!G7)</f>
        <v>x</v>
      </c>
      <c r="D11" s="26" t="str">
        <f ca="1">IF(C11="x","",IF(C11="n/a",".",IF(AND(C11&gt;=0%,C11&lt;=59%),"..",IF(AND(C11&gt;=60%,C11&lt;=99%),"…",IF(C11=100%,"….","")))))</f>
        <v/>
      </c>
      <c r="E11" s="26" t="str">
        <f ca="1">IF(C11="x","",IF(C11="n/a",".",IF(AND(C11&gt;=10%,C11&lt;=59%),"..",IF(AND(C11&gt;=60%,C11&lt;=99%),"…",IF(C11=100%,"….","")))))</f>
        <v/>
      </c>
      <c r="F11" s="26" t="str">
        <f ca="1">IF(C11="x","",IF(C11="n/a",".",IF(AND(C11&gt;=20%,C11&lt;=59%),"..",IF(AND(C11&gt;=60%,C11&lt;=99%),"…",IF(C11=100%,"….","")))))</f>
        <v/>
      </c>
      <c r="G11" s="26" t="str">
        <f ca="1">IF(C11="x","",IF(C11="n/a",".",IF(AND(C11&gt;=30%,C11&lt;=59%),"..",IF(AND(C11&gt;=60%,C11&lt;=99%),"…",IF(C11=100%,"….","")))))</f>
        <v/>
      </c>
      <c r="H11" s="26" t="str">
        <f ca="1">IF(C11="x","",IF(C11="n/a",".",IF(AND(C11&gt;=40%,C11&lt;=59%),"..",IF(AND(C11&gt;=60%,C11&lt;=99%),"…",IF(C11=100%,"….","")))))</f>
        <v/>
      </c>
      <c r="I11" s="26" t="str">
        <f ca="1">IF(C11="x","",IF(C11="n/a",".",IF(AND(C11&gt;=50%,C11&lt;=59%),"..",IF(AND(C11&gt;=60%,C11&lt;=99%),"…",IF(C11=100%,"….","")))))</f>
        <v/>
      </c>
      <c r="J11" s="26" t="str">
        <f ca="1">IF(C11="x","",IF(C11="n/a",".",IF(AND(C11&gt;=60%,C11&lt;=99%),"…",IF(C11=100%,"….",""))))</f>
        <v/>
      </c>
      <c r="K11" s="26" t="str">
        <f ca="1">IF(C11="x","",IF(C11="n/a",".",IF(AND(C11&gt;=70%,C11&lt;=99%),"…",IF(C11=100%,"….",""))))</f>
        <v/>
      </c>
      <c r="L11" s="26" t="str">
        <f ca="1">IF(C11="x","",IF(C11="n/a",".",IF(AND(C11&gt;=80%,C11&lt;=99%),"…",IF(C11=100%,"….",""))))</f>
        <v/>
      </c>
      <c r="M11" s="26" t="str">
        <f ca="1">IF(C11="x","",IF(C11="n/a",".",IF(AND(C11&gt;=90%,C11&lt;=99%),"…",IF(C11=100%,"….",""))))</f>
        <v/>
      </c>
      <c r="N11" s="94" t="str">
        <f ca="1">IF(C11="x","",IF(C11="n/a",".",IF(C11=100%,"….","")))</f>
        <v/>
      </c>
      <c r="P11" s="77" t="s">
        <v>26</v>
      </c>
      <c r="Q11" s="81">
        <v>3</v>
      </c>
      <c r="R11" s="69">
        <f ca="1">G73</f>
        <v>0</v>
      </c>
      <c r="S11" s="83">
        <f t="shared" ca="1" si="0"/>
        <v>0</v>
      </c>
    </row>
    <row r="12" spans="2:19">
      <c r="B12" s="143" t="s">
        <v>10</v>
      </c>
      <c r="C12" s="73"/>
      <c r="D12" s="73"/>
      <c r="E12" s="73"/>
      <c r="F12" s="73"/>
      <c r="G12" s="73"/>
      <c r="H12" s="73"/>
      <c r="I12" s="73"/>
      <c r="J12" s="73"/>
      <c r="K12" s="73"/>
      <c r="L12" s="73"/>
      <c r="M12" s="73"/>
      <c r="N12" s="91"/>
      <c r="P12" s="77" t="s">
        <v>30</v>
      </c>
      <c r="Q12" s="81">
        <v>2</v>
      </c>
      <c r="R12" s="69">
        <f ca="1">G92</f>
        <v>0</v>
      </c>
      <c r="S12" s="83">
        <f t="shared" ca="1" si="0"/>
        <v>0</v>
      </c>
    </row>
    <row r="13" spans="2:19">
      <c r="B13" s="92" t="s">
        <v>11</v>
      </c>
      <c r="C13" s="16"/>
      <c r="D13" s="16"/>
      <c r="E13" s="16"/>
      <c r="F13" s="16"/>
      <c r="G13" s="16"/>
      <c r="H13" s="16"/>
      <c r="I13" s="16"/>
      <c r="J13" s="16"/>
      <c r="K13" s="16"/>
      <c r="L13" s="16"/>
      <c r="M13" s="16"/>
      <c r="N13" s="90"/>
      <c r="P13" s="77" t="s">
        <v>32</v>
      </c>
      <c r="Q13" s="81">
        <v>1</v>
      </c>
      <c r="R13" s="69">
        <f ca="1">G109</f>
        <v>0</v>
      </c>
      <c r="S13" s="83">
        <f t="shared" ca="1" si="0"/>
        <v>0</v>
      </c>
    </row>
    <row r="14" spans="2:19">
      <c r="B14" s="216">
        <v>1.07</v>
      </c>
      <c r="C14" s="289" t="str">
        <f ca="1">IF('Reference sheet'!G10="","x",'Reference sheet'!G10)</f>
        <v>x</v>
      </c>
      <c r="D14" s="24" t="str">
        <f ca="1">IF(C14="x","",IF(C14="n/a",".",IF(AND(C14&gt;=0%,C14&lt;=59%),"..",IF(AND(C14&gt;=60%,C14&lt;=99%),"…",IF(C14=100%,"….","")))))</f>
        <v/>
      </c>
      <c r="E14" s="24" t="str">
        <f ca="1">IF(C14="x","",IF(C14="n/a",".",IF(AND(C14&gt;=10%,C14&lt;=59%),"..",IF(AND(C14&gt;=60%,C14&lt;=99%),"…",IF(C14=100%,"….","")))))</f>
        <v/>
      </c>
      <c r="F14" s="24" t="str">
        <f ca="1">IF(C14="x","",IF(C14="n/a",".",IF(AND(C14&gt;=20%,C14&lt;=59%),"..",IF(AND(C14&gt;=60%,C14&lt;=99%),"…",IF(C14=100%,"….","")))))</f>
        <v/>
      </c>
      <c r="G14" s="24" t="str">
        <f ca="1">IF(C14="x","",IF(C14="n/a",".",IF(AND(C14&gt;=30%,C14&lt;=59%),"..",IF(AND(C14&gt;=60%,C14&lt;=99%),"…",IF(C14=100%,"….","")))))</f>
        <v/>
      </c>
      <c r="H14" s="24" t="str">
        <f ca="1">IF(C14="x","",IF(C14="n/a",".",IF(AND(C14&gt;=40%,C14&lt;=59%),"..",IF(AND(C14&gt;=60%,C14&lt;=99%),"…",IF(C14=100%,"….","")))))</f>
        <v/>
      </c>
      <c r="I14" s="24" t="str">
        <f ca="1">IF(C14="x","",IF(C14="n/a",".",IF(AND(C14&gt;=50%,C14&lt;=59%),"..",IF(AND(C14&gt;=60%,C14&lt;=99%),"…",IF(C14=100%,"….","")))))</f>
        <v/>
      </c>
      <c r="J14" s="24" t="str">
        <f ca="1">IF(C14="x","",IF(C14="n/a",".",IF(AND(C14&gt;=60%,C14&lt;=99%),"…",IF(C14=100%,"….",""))))</f>
        <v/>
      </c>
      <c r="K14" s="24" t="str">
        <f ca="1">IF(C14="x","",IF(C14="n/a",".",IF(AND(C14&gt;=70%,C14&lt;=99%),"…",IF(C14=100%,"….",""))))</f>
        <v/>
      </c>
      <c r="L14" s="24" t="str">
        <f ca="1">IF(C14="x","",IF(C14="n/a",".",IF(AND(C14&gt;=80%,C14&lt;=99%),"…",IF(C14=100%,"….",""))))</f>
        <v/>
      </c>
      <c r="M14" s="24" t="str">
        <f ca="1">IF(C14="x","",IF(C14="n/a",".",IF(AND(C14&gt;=90%,C14&lt;=99%),"…",IF(C14=100%,"….",""))))</f>
        <v/>
      </c>
      <c r="N14" s="93" t="str">
        <f ca="1">IF(C14="x","",IF(C14="n/a",".",IF(C14=100%,"….","")))</f>
        <v/>
      </c>
      <c r="P14" s="77" t="s">
        <v>48</v>
      </c>
      <c r="Q14" s="81">
        <f>8+6+3+2+1</f>
        <v>20</v>
      </c>
      <c r="R14" s="69">
        <f ca="1">SUM(R9:R13)</f>
        <v>0</v>
      </c>
      <c r="S14" s="83">
        <f t="shared" ca="1" si="0"/>
        <v>0</v>
      </c>
    </row>
    <row r="15" spans="2:19">
      <c r="B15" s="216">
        <v>1.08</v>
      </c>
      <c r="C15" s="290" t="str">
        <f ca="1">IF('Reference sheet'!G11="","x",'Reference sheet'!G11)</f>
        <v>x</v>
      </c>
      <c r="D15" s="26" t="str">
        <f ca="1">IF(C15="x","",IF(C15="n/a",".",IF(AND(C15&gt;=0%,C15&lt;=59%),"..",IF(AND(C15&gt;=60%,C15&lt;=99%),"…",IF(C15=100%,"….","")))))</f>
        <v/>
      </c>
      <c r="E15" s="26" t="str">
        <f ca="1">IF(C15="x","",IF(C15="n/a",".",IF(AND(C15&gt;=10%,C15&lt;=59%),"..",IF(AND(C15&gt;=60%,C15&lt;=99%),"…",IF(C15=100%,"….","")))))</f>
        <v/>
      </c>
      <c r="F15" s="26" t="str">
        <f ca="1">IF(C15="x","",IF(C15="n/a",".",IF(AND(C15&gt;=20%,C15&lt;=59%),"..",IF(AND(C15&gt;=60%,C15&lt;=99%),"…",IF(C15=100%,"….","")))))</f>
        <v/>
      </c>
      <c r="G15" s="26" t="str">
        <f ca="1">IF(C15="x","",IF(C15="n/a",".",IF(AND(C15&gt;=30%,C15&lt;=59%),"..",IF(AND(C15&gt;=60%,C15&lt;=99%),"…",IF(C15=100%,"….","")))))</f>
        <v/>
      </c>
      <c r="H15" s="26" t="str">
        <f ca="1">IF(C15="x","",IF(C15="n/a",".",IF(AND(C15&gt;=40%,C15&lt;=59%),"..",IF(AND(C15&gt;=60%,C15&lt;=99%),"…",IF(C15=100%,"….","")))))</f>
        <v/>
      </c>
      <c r="I15" s="26" t="str">
        <f ca="1">IF(C15="x","",IF(C15="n/a",".",IF(AND(C15&gt;=50%,C15&lt;=59%),"..",IF(AND(C15&gt;=60%,C15&lt;=99%),"…",IF(C15=100%,"….","")))))</f>
        <v/>
      </c>
      <c r="J15" s="26" t="str">
        <f ca="1">IF(C15="x","",IF(C15="n/a",".",IF(AND(C15&gt;=60%,C15&lt;=99%),"…",IF(C15=100%,"….",""))))</f>
        <v/>
      </c>
      <c r="K15" s="26" t="str">
        <f ca="1">IF(C15="x","",IF(C15="n/a",".",IF(AND(C15&gt;=70%,C15&lt;=99%),"…",IF(C15=100%,"….",""))))</f>
        <v/>
      </c>
      <c r="L15" s="26" t="str">
        <f ca="1">IF(C15="x","",IF(C15="n/a",".",IF(AND(C15&gt;=80%,C15&lt;=99%),"…",IF(C15=100%,"….",""))))</f>
        <v/>
      </c>
      <c r="M15" s="26" t="str">
        <f ca="1">IF(C15="x","",IF(C15="n/a",".",IF(AND(C15&gt;=90%,C15&lt;=99%),"…",IF(C15=100%,"….",""))))</f>
        <v/>
      </c>
      <c r="N15" s="94" t="str">
        <f ca="1">IF(C15="x","",IF(C15="n/a",".",IF(C15=100%,"….","")))</f>
        <v/>
      </c>
      <c r="P15" t="s">
        <v>47</v>
      </c>
    </row>
    <row r="16" spans="2:19">
      <c r="B16" s="92" t="s">
        <v>13</v>
      </c>
      <c r="C16" s="16"/>
      <c r="D16" s="16"/>
      <c r="E16" s="16"/>
      <c r="F16" s="16"/>
      <c r="G16" s="16"/>
      <c r="H16" s="16"/>
      <c r="I16" s="16"/>
      <c r="J16" s="16"/>
      <c r="K16" s="16"/>
      <c r="L16" s="16"/>
      <c r="M16" s="16"/>
      <c r="N16" s="90"/>
    </row>
    <row r="17" spans="2:19">
      <c r="B17" s="216">
        <v>1.1299999999999999</v>
      </c>
      <c r="C17" s="290" t="str">
        <f ca="1">IF('Reference sheet'!G12="","x",'Reference sheet'!G12)</f>
        <v>x</v>
      </c>
      <c r="D17" s="26" t="str">
        <f ca="1">IF(C17="x","",IF(C17="n/a",".",IF(AND(C17&gt;=0%,C17&lt;=59%),"..",IF(AND(C17&gt;=60%,C17&lt;=99%),"…",IF(C17=100%,"….","")))))</f>
        <v/>
      </c>
      <c r="E17" s="26" t="str">
        <f ca="1">IF(C17="x","",IF(C17="n/a",".",IF(AND(C17&gt;=10%,C17&lt;=59%),"..",IF(AND(C17&gt;=60%,C17&lt;=99%),"…",IF(C17=100%,"….","")))))</f>
        <v/>
      </c>
      <c r="F17" s="26" t="str">
        <f ca="1">IF(C17="x","",IF(C17="n/a",".",IF(AND(C17&gt;=20%,C17&lt;=59%),"..",IF(AND(C17&gt;=60%,C17&lt;=99%),"…",IF(C17=100%,"….","")))))</f>
        <v/>
      </c>
      <c r="G17" s="26" t="str">
        <f ca="1">IF(C17="x","",IF(C17="n/a",".",IF(AND(C17&gt;=30%,C17&lt;=59%),"..",IF(AND(C17&gt;=60%,C17&lt;=99%),"…",IF(C17=100%,"….","")))))</f>
        <v/>
      </c>
      <c r="H17" s="26" t="str">
        <f ca="1">IF(C17="x","",IF(C17="n/a",".",IF(AND(C17&gt;=40%,C17&lt;=59%),"..",IF(AND(C17&gt;=60%,C17&lt;=99%),"…",IF(C17=100%,"….","")))))</f>
        <v/>
      </c>
      <c r="I17" s="26" t="str">
        <f ca="1">IF(C17="x","",IF(C17="n/a",".",IF(AND(C17&gt;=50%,C17&lt;=59%),"..",IF(AND(C17&gt;=60%,C17&lt;=99%),"…",IF(C17=100%,"….","")))))</f>
        <v/>
      </c>
      <c r="J17" s="26" t="str">
        <f ca="1">IF(C17="x","",IF(C17="n/a",".",IF(AND(C17&gt;=60%,C17&lt;=99%),"…",IF(C17=100%,"….",""))))</f>
        <v/>
      </c>
      <c r="K17" s="26" t="str">
        <f ca="1">IF(C17="x","",IF(C17="n/a",".",IF(AND(C17&gt;=70%,C17&lt;=99%),"…",IF(C17=100%,"….",""))))</f>
        <v/>
      </c>
      <c r="L17" s="26" t="str">
        <f ca="1">IF(C17="x","",IF(C17="n/a",".",IF(AND(C17&gt;=80%,C17&lt;=99%),"…",IF(C17=100%,"….",""))))</f>
        <v/>
      </c>
      <c r="M17" s="26" t="str">
        <f ca="1">IF(C17="x","",IF(C17="n/a",".",IF(AND(C17&gt;=90%,C17&lt;=99%),"…",IF(C17=100%,"….",""))))</f>
        <v/>
      </c>
      <c r="N17" s="94" t="str">
        <f ca="1">IF(C17="x","",IF(C17="n/a",".",IF(C17=100%,"….","")))</f>
        <v/>
      </c>
      <c r="P17" t="s">
        <v>49</v>
      </c>
    </row>
    <row r="18" spans="2:19">
      <c r="B18" s="92" t="s">
        <v>16</v>
      </c>
      <c r="C18" s="16"/>
      <c r="D18" s="16"/>
      <c r="E18" s="16"/>
      <c r="F18" s="16"/>
      <c r="G18" s="16"/>
      <c r="H18" s="16"/>
      <c r="I18" s="16"/>
      <c r="J18" s="16"/>
      <c r="K18" s="16"/>
      <c r="L18" s="16"/>
      <c r="M18" s="16"/>
      <c r="N18" s="90"/>
      <c r="Q18" s="361" t="s">
        <v>2</v>
      </c>
      <c r="R18" s="362"/>
      <c r="S18" s="363"/>
    </row>
    <row r="19" spans="2:19">
      <c r="B19" s="216">
        <v>1.1499999999999999</v>
      </c>
      <c r="C19" s="291" t="str">
        <f ca="1">IF('Reference sheet'!G13="","x",'Reference sheet'!G13)</f>
        <v>x</v>
      </c>
      <c r="D19" s="26" t="str">
        <f ca="1">IF(C19="x","",IF(C19="n/a",".",IF(AND(C19&gt;=0%,C19&lt;=59%),"..",IF(AND(C19&gt;=60%,C19&lt;=99%),"…",IF(C19=100%,"….","")))))</f>
        <v/>
      </c>
      <c r="E19" s="26" t="str">
        <f ca="1">IF(C19="x","",IF(C19="n/a",".",IF(AND(C19&gt;=10%,C19&lt;=59%),"..",IF(AND(C19&gt;=60%,C19&lt;=99%),"…",IF(C19=100%,"….","")))))</f>
        <v/>
      </c>
      <c r="F19" s="26" t="str">
        <f ca="1">IF(C19="x","",IF(C19="n/a",".",IF(AND(C19&gt;=20%,C19&lt;=59%),"..",IF(AND(C19&gt;=60%,C19&lt;=99%),"…",IF(C19=100%,"….","")))))</f>
        <v/>
      </c>
      <c r="G19" s="26" t="str">
        <f ca="1">IF(C19="x","",IF(C19="n/a",".",IF(AND(C19&gt;=30%,C19&lt;=59%),"..",IF(AND(C19&gt;=60%,C19&lt;=99%),"…",IF(C19=100%,"….","")))))</f>
        <v/>
      </c>
      <c r="H19" s="26" t="str">
        <f ca="1">IF(C19="x","",IF(C19="n/a",".",IF(AND(C19&gt;=40%,C19&lt;=59%),"..",IF(AND(C19&gt;=60%,C19&lt;=99%),"…",IF(C19=100%,"….","")))))</f>
        <v/>
      </c>
      <c r="I19" s="26" t="str">
        <f ca="1">IF(C19="x","",IF(C19="n/a",".",IF(AND(C19&gt;=50%,C19&lt;=59%),"..",IF(AND(C19&gt;=60%,C19&lt;=99%),"…",IF(C19=100%,"….","")))))</f>
        <v/>
      </c>
      <c r="J19" s="26" t="str">
        <f ca="1">IF(C19="x","",IF(C19="n/a",".",IF(AND(C19&gt;=60%,C19&lt;=99%),"…",IF(C19=100%,"….",""))))</f>
        <v/>
      </c>
      <c r="K19" s="26" t="str">
        <f ca="1">IF(C19="x","",IF(C19="n/a",".",IF(AND(C19&gt;=70%,C19&lt;=99%),"…",IF(C19=100%,"….",""))))</f>
        <v/>
      </c>
      <c r="L19" s="26" t="str">
        <f ca="1">IF(C19="x","",IF(C19="n/a",".",IF(AND(C19&gt;=80%,C19&lt;=99%),"…",IF(C19=100%,"….",""))))</f>
        <v/>
      </c>
      <c r="M19" s="26" t="str">
        <f ca="1">IF(C19="x","",IF(C19="n/a",".",IF(AND(C19&gt;=90%,C19&lt;=99%),"…",IF(C19=100%,"….",""))))</f>
        <v/>
      </c>
      <c r="N19" s="94" t="str">
        <f ca="1">IF(C19="x","",IF(C19="n/a",".",IF(C19=100%,"….","")))</f>
        <v/>
      </c>
      <c r="Q19" s="84" t="s">
        <v>50</v>
      </c>
      <c r="R19" s="85" t="s">
        <v>51</v>
      </c>
      <c r="S19" s="86" t="s">
        <v>52</v>
      </c>
    </row>
    <row r="20" spans="2:19">
      <c r="B20" s="143" t="s">
        <v>17</v>
      </c>
      <c r="C20" s="73"/>
      <c r="D20" s="73"/>
      <c r="E20" s="73"/>
      <c r="F20" s="73"/>
      <c r="G20" s="73"/>
      <c r="H20" s="73"/>
      <c r="I20" s="73"/>
      <c r="J20" s="73"/>
      <c r="K20" s="73"/>
      <c r="L20" s="73"/>
      <c r="M20" s="73"/>
      <c r="N20" s="91"/>
      <c r="P20" s="77" t="s">
        <v>0</v>
      </c>
      <c r="Q20" s="78">
        <f ca="1">G25</f>
        <v>0</v>
      </c>
      <c r="R20" s="79">
        <f ca="1">G26</f>
        <v>0</v>
      </c>
      <c r="S20" s="80">
        <f ca="1">G27</f>
        <v>0</v>
      </c>
    </row>
    <row r="21" spans="2:19">
      <c r="B21" s="92" t="s">
        <v>248</v>
      </c>
      <c r="C21" s="16"/>
      <c r="D21" s="16"/>
      <c r="E21" s="16"/>
      <c r="F21" s="16"/>
      <c r="G21" s="16"/>
      <c r="H21" s="16"/>
      <c r="I21" s="16"/>
      <c r="J21" s="16"/>
      <c r="K21" s="16"/>
      <c r="L21" s="16"/>
      <c r="M21" s="16"/>
      <c r="N21" s="90"/>
      <c r="P21" s="77" t="s">
        <v>19</v>
      </c>
      <c r="Q21" s="81">
        <f ca="1">G49</f>
        <v>0</v>
      </c>
      <c r="R21" s="69">
        <f ca="1">G50</f>
        <v>0</v>
      </c>
      <c r="S21" s="70">
        <f ca="1">G51</f>
        <v>0</v>
      </c>
    </row>
    <row r="22" spans="2:19">
      <c r="B22" s="216">
        <v>1.19</v>
      </c>
      <c r="C22" s="14" t="str">
        <f ca="1">IF('Reference sheet'!G16="","x",'Reference sheet'!G16)</f>
        <v>x</v>
      </c>
      <c r="D22" s="24" t="str">
        <f ca="1">IF(C22="x","",IF(C22="n/a",".",IF(AND(C22&gt;=0%,C22&lt;=59%),"..",IF(AND(C22&gt;=60%,C22&lt;=99%),"…",IF(C22=100%,"….","")))))</f>
        <v/>
      </c>
      <c r="E22" s="24" t="str">
        <f ca="1">IF(C22="x","",IF(C22="n/a",".",IF(AND(C22&gt;=10%,C22&lt;=59%),"..",IF(AND(C22&gt;=60%,C22&lt;=99%),"…",IF(C22=100%,"….","")))))</f>
        <v/>
      </c>
      <c r="F22" s="24" t="str">
        <f ca="1">IF(C22="x","",IF(C22="n/a",".",IF(AND(C22&gt;=20%,C22&lt;=59%),"..",IF(AND(C22&gt;=60%,C22&lt;=99%),"…",IF(C22=100%,"….","")))))</f>
        <v/>
      </c>
      <c r="G22" s="24" t="str">
        <f ca="1">IF(C22="x","",IF(C22="n/a",".",IF(AND(C22&gt;=30%,C22&lt;=59%),"..",IF(AND(C22&gt;=60%,C22&lt;=99%),"…",IF(C22=100%,"….","")))))</f>
        <v/>
      </c>
      <c r="H22" s="24" t="str">
        <f ca="1">IF(C22="x","",IF(C22="n/a",".",IF(AND(C22&gt;=40%,C22&lt;=59%),"..",IF(AND(C22&gt;=60%,C22&lt;=99%),"…",IF(C22=100%,"….","")))))</f>
        <v/>
      </c>
      <c r="I22" s="24" t="str">
        <f ca="1">IF(C22="x","",IF(C22="n/a",".",IF(AND(C22&gt;=50%,C22&lt;=59%),"..",IF(AND(C22&gt;=60%,C22&lt;=99%),"…",IF(C22=100%,"….","")))))</f>
        <v/>
      </c>
      <c r="J22" s="24" t="str">
        <f ca="1">IF(C22="x","",IF(C22="n/a",".",IF(AND(C22&gt;=60%,C22&lt;=99%),"…",IF(C22=100%,"….",""))))</f>
        <v/>
      </c>
      <c r="K22" s="24" t="str">
        <f ca="1">IF(C22="x","",IF(C22="n/a",".",IF(AND(C22&gt;=70%,C22&lt;=99%),"…",IF(C22=100%,"….",""))))</f>
        <v/>
      </c>
      <c r="L22" s="24" t="str">
        <f ca="1">IF(C22="x","",IF(C22="n/a",".",IF(AND(C22&gt;=80%,C22&lt;=99%),"…",IF(C22=100%,"….",""))))</f>
        <v/>
      </c>
      <c r="M22" s="24" t="str">
        <f ca="1">IF(C22="x","",IF(C22="n/a",".",IF(AND(C22&gt;=90%,C22&lt;=99%),"…",IF(C22=100%,"….",""))))</f>
        <v/>
      </c>
      <c r="N22" s="93" t="str">
        <f ca="1">IF(C22="x","",IF(C22="n/a",".",IF(C22=100%,"….","")))</f>
        <v/>
      </c>
      <c r="P22" s="77" t="s">
        <v>26</v>
      </c>
      <c r="Q22" s="81">
        <f ca="1">G70</f>
        <v>0</v>
      </c>
      <c r="R22" s="69">
        <f ca="1">G71</f>
        <v>0</v>
      </c>
      <c r="S22" s="70">
        <f ca="1">G72</f>
        <v>0</v>
      </c>
    </row>
    <row r="23" spans="2:19">
      <c r="B23" s="1"/>
      <c r="C23" s="1"/>
      <c r="D23" s="1"/>
      <c r="E23" s="1"/>
      <c r="F23" s="1"/>
      <c r="G23" s="1"/>
      <c r="H23" s="1"/>
      <c r="I23" s="1"/>
      <c r="J23" s="1"/>
      <c r="K23" s="1"/>
      <c r="L23" s="1"/>
      <c r="M23" s="1"/>
      <c r="N23" s="1"/>
      <c r="P23" s="77" t="s">
        <v>30</v>
      </c>
      <c r="Q23" s="81">
        <f ca="1">G89</f>
        <v>0</v>
      </c>
      <c r="R23" s="69">
        <f ca="1">G90</f>
        <v>0</v>
      </c>
      <c r="S23" s="70">
        <f ca="1">G91</f>
        <v>0</v>
      </c>
    </row>
    <row r="24" spans="2:19">
      <c r="B24" s="72" t="s">
        <v>0</v>
      </c>
      <c r="C24" s="71"/>
      <c r="D24" s="71"/>
      <c r="E24" s="71"/>
      <c r="F24" s="71"/>
      <c r="G24" s="71"/>
      <c r="H24" s="71"/>
      <c r="I24" s="71"/>
      <c r="J24" s="71"/>
      <c r="K24" s="71"/>
      <c r="L24" s="71"/>
      <c r="M24" s="71"/>
      <c r="N24" s="71"/>
      <c r="P24" s="77" t="s">
        <v>32</v>
      </c>
      <c r="Q24" s="81">
        <f ca="1">G106</f>
        <v>0</v>
      </c>
      <c r="R24" s="69">
        <f ca="1">G107</f>
        <v>0</v>
      </c>
      <c r="S24" s="70">
        <f ca="1">G108</f>
        <v>0</v>
      </c>
    </row>
    <row r="25" spans="2:19">
      <c r="B25" s="71" t="s">
        <v>56</v>
      </c>
      <c r="C25" s="71"/>
      <c r="D25" s="71"/>
      <c r="E25" s="71"/>
      <c r="F25" s="71"/>
      <c r="G25" s="262">
        <f ca="1">COUNTIF(C6:C22,1)</f>
        <v>0</v>
      </c>
      <c r="H25" s="263" t="str">
        <f ca="1">IFERROR(G25/G28,"")</f>
        <v/>
      </c>
      <c r="I25" s="71"/>
      <c r="J25" s="71"/>
      <c r="K25" s="71"/>
      <c r="L25" s="71"/>
      <c r="M25" s="71"/>
      <c r="N25" s="71"/>
      <c r="P25" s="77" t="s">
        <v>48</v>
      </c>
      <c r="Q25" s="81">
        <f ca="1">SUM(Q20:Q24)</f>
        <v>0</v>
      </c>
      <c r="R25" s="69">
        <f ca="1">SUM(R20:R24)</f>
        <v>0</v>
      </c>
      <c r="S25" s="70">
        <f ca="1">SUM(S20:S24)</f>
        <v>0</v>
      </c>
    </row>
    <row r="26" spans="2:19">
      <c r="B26" s="71" t="s">
        <v>57</v>
      </c>
      <c r="C26" s="71"/>
      <c r="D26" s="71"/>
      <c r="E26" s="71"/>
      <c r="F26" s="71"/>
      <c r="G26" s="262">
        <f ca="1">COUNTIFS(C6:C22,"&lt;&gt;",C6:C22,"&lt;&gt;n/a",C6:C22,"&lt;&gt;x",C6:C22,"&lt;&gt;1")</f>
        <v>0</v>
      </c>
      <c r="H26" s="263" t="str">
        <f ca="1">IFERROR(G26/G28,"")</f>
        <v/>
      </c>
      <c r="I26" s="71"/>
      <c r="J26" s="71"/>
      <c r="K26" s="71"/>
      <c r="L26" s="71"/>
      <c r="M26" s="71"/>
      <c r="N26" s="71"/>
    </row>
    <row r="27" spans="2:19">
      <c r="B27" s="71" t="s">
        <v>58</v>
      </c>
      <c r="C27" s="71"/>
      <c r="D27" s="71"/>
      <c r="E27" s="71"/>
      <c r="F27" s="71"/>
      <c r="G27" s="262">
        <f ca="1">COUNTIF(C6:C22,"n/a")</f>
        <v>0</v>
      </c>
      <c r="H27" s="263" t="str">
        <f ca="1">IFERROR(G27/G28,"")</f>
        <v/>
      </c>
      <c r="I27" s="71"/>
      <c r="J27" s="71"/>
      <c r="K27" s="71"/>
      <c r="L27" s="71"/>
      <c r="M27" s="71"/>
      <c r="N27" s="71"/>
      <c r="Q27" s="361" t="s">
        <v>2</v>
      </c>
      <c r="R27" s="362"/>
      <c r="S27" s="363"/>
    </row>
    <row r="28" spans="2:19">
      <c r="B28" s="71" t="s">
        <v>59</v>
      </c>
      <c r="C28" s="71"/>
      <c r="D28" s="71"/>
      <c r="E28" s="71"/>
      <c r="F28" s="71"/>
      <c r="G28" s="262">
        <f ca="1">SUM(G25:G27)</f>
        <v>0</v>
      </c>
      <c r="H28" s="264" t="str">
        <f ca="1">IF(OR(G28=0,G28=8),"","NOTE: Total should be equal to 8, please review actions")</f>
        <v/>
      </c>
      <c r="I28" s="71"/>
      <c r="J28" s="71"/>
      <c r="K28" s="71"/>
      <c r="L28" s="71"/>
      <c r="M28" s="71"/>
      <c r="N28" s="71"/>
      <c r="Q28" s="84" t="s">
        <v>53</v>
      </c>
      <c r="R28" s="85" t="s">
        <v>54</v>
      </c>
      <c r="S28" s="86" t="s">
        <v>55</v>
      </c>
    </row>
    <row r="29" spans="2:19">
      <c r="B29" s="1"/>
      <c r="C29" s="1"/>
      <c r="D29" s="1"/>
      <c r="E29" s="1"/>
      <c r="F29" s="1"/>
      <c r="G29" s="1"/>
      <c r="H29" s="1"/>
      <c r="I29" s="1"/>
      <c r="J29" s="1"/>
      <c r="K29" s="1"/>
      <c r="L29" s="1"/>
      <c r="M29" s="1"/>
      <c r="N29" s="1"/>
      <c r="P29" s="77" t="s">
        <v>0</v>
      </c>
      <c r="Q29" s="82" t="str">
        <f t="shared" ref="Q29:Q34" ca="1" si="1">IFERROR(Q20/R9,"")</f>
        <v/>
      </c>
      <c r="R29" s="18" t="str">
        <f t="shared" ref="R29:R34" ca="1" si="2">IFERROR(R20/R9,"")</f>
        <v/>
      </c>
      <c r="S29" s="83" t="str">
        <f t="shared" ref="S29:S34" ca="1" si="3">IFERROR(S20/R9,"")</f>
        <v/>
      </c>
    </row>
    <row r="30" spans="2:19">
      <c r="B30" s="8" t="s">
        <v>250</v>
      </c>
      <c r="C30" s="1"/>
      <c r="D30" s="1"/>
      <c r="E30" s="1"/>
      <c r="F30" s="1" t="str">
        <f>F1</f>
        <v>Enter the name of your Service here.</v>
      </c>
      <c r="G30" s="1"/>
      <c r="H30" s="1"/>
      <c r="I30" s="1"/>
      <c r="J30" s="1"/>
      <c r="K30" s="1"/>
      <c r="L30" s="1"/>
      <c r="M30" s="1"/>
      <c r="N30" s="1"/>
      <c r="P30" s="77" t="s">
        <v>19</v>
      </c>
      <c r="Q30" s="82" t="str">
        <f t="shared" ca="1" si="1"/>
        <v/>
      </c>
      <c r="R30" s="18" t="str">
        <f t="shared" ca="1" si="2"/>
        <v/>
      </c>
      <c r="S30" s="83" t="str">
        <f t="shared" ca="1" si="3"/>
        <v/>
      </c>
    </row>
    <row r="31" spans="2:19">
      <c r="B31" s="268" t="s">
        <v>278</v>
      </c>
      <c r="C31" s="1"/>
      <c r="D31" s="1"/>
      <c r="E31" s="1"/>
      <c r="F31" s="1"/>
      <c r="G31" s="1"/>
      <c r="H31" s="1"/>
      <c r="I31" s="1"/>
      <c r="J31" s="1"/>
      <c r="K31" s="1"/>
      <c r="L31" s="1"/>
      <c r="M31" s="1"/>
      <c r="N31" s="1"/>
      <c r="P31" s="77" t="s">
        <v>26</v>
      </c>
      <c r="Q31" s="82" t="str">
        <f t="shared" ca="1" si="1"/>
        <v/>
      </c>
      <c r="R31" s="18" t="str">
        <f t="shared" ca="1" si="2"/>
        <v/>
      </c>
      <c r="S31" s="83" t="str">
        <f t="shared" ca="1" si="3"/>
        <v/>
      </c>
    </row>
    <row r="32" spans="2:19">
      <c r="B32" s="1"/>
      <c r="C32" s="1"/>
      <c r="D32" s="1"/>
      <c r="E32" s="1"/>
      <c r="F32" s="1"/>
      <c r="G32" s="1"/>
      <c r="H32" s="1"/>
      <c r="I32" s="1"/>
      <c r="J32" s="1"/>
      <c r="K32" s="1"/>
      <c r="L32" s="1"/>
      <c r="M32" s="1"/>
      <c r="N32" s="1"/>
      <c r="P32" s="77" t="s">
        <v>30</v>
      </c>
      <c r="Q32" s="82" t="str">
        <f t="shared" ca="1" si="1"/>
        <v/>
      </c>
      <c r="R32" s="18" t="str">
        <f t="shared" ca="1" si="2"/>
        <v/>
      </c>
      <c r="S32" s="83" t="str">
        <f t="shared" ca="1" si="3"/>
        <v/>
      </c>
    </row>
    <row r="33" spans="2:19">
      <c r="B33" s="346" t="s">
        <v>41</v>
      </c>
      <c r="C33" s="347" t="s">
        <v>42</v>
      </c>
      <c r="D33" s="346" t="s">
        <v>36</v>
      </c>
      <c r="E33" s="346"/>
      <c r="F33" s="346"/>
      <c r="G33" s="346"/>
      <c r="H33" s="346"/>
      <c r="I33" s="346"/>
      <c r="J33" s="346"/>
      <c r="K33" s="346"/>
      <c r="L33" s="346"/>
      <c r="M33" s="346"/>
      <c r="N33" s="41" t="s">
        <v>35</v>
      </c>
      <c r="P33" s="77" t="s">
        <v>32</v>
      </c>
      <c r="Q33" s="82" t="str">
        <f t="shared" ca="1" si="1"/>
        <v/>
      </c>
      <c r="R33" s="18" t="str">
        <f t="shared" ca="1" si="2"/>
        <v/>
      </c>
      <c r="S33" s="83" t="str">
        <f t="shared" ca="1" si="3"/>
        <v/>
      </c>
    </row>
    <row r="34" spans="2:19">
      <c r="B34" s="346"/>
      <c r="C34" s="347"/>
      <c r="D34" s="42">
        <v>0</v>
      </c>
      <c r="E34" s="42">
        <v>0.1</v>
      </c>
      <c r="F34" s="42">
        <v>0.2</v>
      </c>
      <c r="G34" s="42">
        <v>0.3</v>
      </c>
      <c r="H34" s="42">
        <v>0.4</v>
      </c>
      <c r="I34" s="42">
        <v>0.5</v>
      </c>
      <c r="J34" s="42">
        <v>0.6</v>
      </c>
      <c r="K34" s="42">
        <v>0.7</v>
      </c>
      <c r="L34" s="42">
        <v>0.8</v>
      </c>
      <c r="M34" s="42">
        <v>0.9</v>
      </c>
      <c r="N34" s="42">
        <v>1</v>
      </c>
      <c r="P34" s="77" t="s">
        <v>48</v>
      </c>
      <c r="Q34" s="82" t="str">
        <f t="shared" ca="1" si="1"/>
        <v/>
      </c>
      <c r="R34" s="18" t="str">
        <f t="shared" ca="1" si="2"/>
        <v/>
      </c>
      <c r="S34" s="83" t="str">
        <f t="shared" ca="1" si="3"/>
        <v/>
      </c>
    </row>
    <row r="35" spans="2:19">
      <c r="B35" s="21" t="s">
        <v>19</v>
      </c>
      <c r="C35" s="16"/>
      <c r="D35" s="16"/>
      <c r="E35" s="16"/>
      <c r="F35" s="16"/>
      <c r="G35" s="16"/>
      <c r="H35" s="16"/>
      <c r="I35" s="16"/>
      <c r="J35" s="16"/>
      <c r="K35" s="16"/>
      <c r="L35" s="16"/>
      <c r="M35" s="16"/>
      <c r="N35" s="17"/>
    </row>
    <row r="36" spans="2:19">
      <c r="B36" s="144" t="s">
        <v>21</v>
      </c>
      <c r="C36" s="39"/>
      <c r="D36" s="39"/>
      <c r="E36" s="39"/>
      <c r="F36" s="39"/>
      <c r="G36" s="39"/>
      <c r="H36" s="39"/>
      <c r="I36" s="39"/>
      <c r="J36" s="39"/>
      <c r="K36" s="39"/>
      <c r="L36" s="39"/>
      <c r="M36" s="39"/>
      <c r="N36" s="40"/>
    </row>
    <row r="37" spans="2:19">
      <c r="B37" s="15" t="s">
        <v>249</v>
      </c>
      <c r="C37" s="14"/>
      <c r="D37" s="16"/>
      <c r="E37" s="16"/>
      <c r="F37" s="16"/>
      <c r="G37" s="16"/>
      <c r="H37" s="16"/>
      <c r="I37" s="16"/>
      <c r="J37" s="16"/>
      <c r="K37" s="16"/>
      <c r="L37" s="16"/>
      <c r="M37" s="16"/>
      <c r="N37" s="17"/>
    </row>
    <row r="38" spans="2:19">
      <c r="B38" s="217">
        <v>2.0499999999999998</v>
      </c>
      <c r="C38" s="291" t="str">
        <f ca="1">IF('Reference sheet'!G20="","x",'Reference sheet'!G20)</f>
        <v>x</v>
      </c>
      <c r="D38" s="26" t="str">
        <f t="shared" ref="D38:D40" ca="1" si="4">IF(C38="x","",IF(C38="n/a",".",IF(AND(C38&gt;=0%,C38&lt;=59%),"..",IF(AND(C38&gt;=60%,C38&lt;=99%),"…",IF(C38=100%,"….","")))))</f>
        <v/>
      </c>
      <c r="E38" s="26" t="str">
        <f t="shared" ref="E38" ca="1" si="5">IF(C38="x","",IF(C38="n/a",".",IF(AND(C38&gt;=10%,C38&lt;=59%),"..",IF(AND(C38&gt;=60%,C38&lt;=99%),"…",IF(C38=100%,"….","")))))</f>
        <v/>
      </c>
      <c r="F38" s="26" t="str">
        <f t="shared" ref="F38" ca="1" si="6">IF(C38="x","",IF(C38="n/a",".",IF(AND(C38&gt;=20%,C38&lt;=59%),"..",IF(AND(C38&gt;=60%,C38&lt;=99%),"…",IF(C38=100%,"….","")))))</f>
        <v/>
      </c>
      <c r="G38" s="26" t="str">
        <f t="shared" ref="G38" ca="1" si="7">IF(C38="x","",IF(C38="n/a",".",IF(AND(C38&gt;=30%,C38&lt;=59%),"..",IF(AND(C38&gt;=60%,C38&lt;=99%),"…",IF(C38=100%,"….","")))))</f>
        <v/>
      </c>
      <c r="H38" s="26" t="str">
        <f t="shared" ref="H38" ca="1" si="8">IF(C38="x","",IF(C38="n/a",".",IF(AND(C38&gt;=40%,C38&lt;=59%),"..",IF(AND(C38&gt;=60%,C38&lt;=99%),"…",IF(C38=100%,"….","")))))</f>
        <v/>
      </c>
      <c r="I38" s="26" t="str">
        <f t="shared" ref="I38" ca="1" si="9">IF(C38="x","",IF(C38="n/a",".",IF(AND(C38&gt;=50%,C38&lt;=59%),"..",IF(AND(C38&gt;=60%,C38&lt;=99%),"…",IF(C38=100%,"….","")))))</f>
        <v/>
      </c>
      <c r="J38" s="26" t="str">
        <f t="shared" ref="J38" ca="1" si="10">IF(C38="x","",IF(C38="n/a",".",IF(AND(C38&gt;=60%,C38&lt;=99%),"…",IF(C38=100%,"….",""))))</f>
        <v/>
      </c>
      <c r="K38" s="26" t="str">
        <f t="shared" ref="K38" ca="1" si="11">IF(C38="x","",IF(C38="n/a",".",IF(AND(C38&gt;=70%,C38&lt;=99%),"…",IF(C38=100%,"….",""))))</f>
        <v/>
      </c>
      <c r="L38" s="26" t="str">
        <f t="shared" ref="L38" ca="1" si="12">IF(C38="x","",IF(C38="n/a",".",IF(AND(C38&gt;=80%,C38&lt;=99%),"…",IF(C38=100%,"….",""))))</f>
        <v/>
      </c>
      <c r="M38" s="26" t="str">
        <f t="shared" ref="M38" ca="1" si="13">IF(C38="x","",IF(C38="n/a",".",IF(AND(C38&gt;=90%,C38&lt;=99%),"…",IF(C38=100%,"….",""))))</f>
        <v/>
      </c>
      <c r="N38" s="27" t="str">
        <f t="shared" ref="N38" ca="1" si="14">IF(C38="x","",IF(C38="n/a",".",IF(C38=100%,"….","")))</f>
        <v/>
      </c>
    </row>
    <row r="39" spans="2:19">
      <c r="B39" s="217">
        <v>2.06</v>
      </c>
      <c r="C39" s="291" t="str">
        <f ca="1">IF('Reference sheet'!G21="","x",'Reference sheet'!G21)</f>
        <v>x</v>
      </c>
      <c r="D39" s="26" t="str">
        <f t="shared" ca="1" si="4"/>
        <v/>
      </c>
      <c r="E39" s="26" t="str">
        <f t="shared" ref="E39:E40" ca="1" si="15">IF(C39="x","",IF(C39="n/a",".",IF(AND(C39&gt;=10%,C39&lt;=59%),"..",IF(AND(C39&gt;=60%,C39&lt;=99%),"…",IF(C39=100%,"….","")))))</f>
        <v/>
      </c>
      <c r="F39" s="26" t="str">
        <f t="shared" ref="F39:F40" ca="1" si="16">IF(C39="x","",IF(C39="n/a",".",IF(AND(C39&gt;=20%,C39&lt;=59%),"..",IF(AND(C39&gt;=60%,C39&lt;=99%),"…",IF(C39=100%,"….","")))))</f>
        <v/>
      </c>
      <c r="G39" s="26" t="str">
        <f t="shared" ref="G39:G40" ca="1" si="17">IF(C39="x","",IF(C39="n/a",".",IF(AND(C39&gt;=30%,C39&lt;=59%),"..",IF(AND(C39&gt;=60%,C39&lt;=99%),"…",IF(C39=100%,"….","")))))</f>
        <v/>
      </c>
      <c r="H39" s="26" t="str">
        <f t="shared" ref="H39:H40" ca="1" si="18">IF(C39="x","",IF(C39="n/a",".",IF(AND(C39&gt;=40%,C39&lt;=59%),"..",IF(AND(C39&gt;=60%,C39&lt;=99%),"…",IF(C39=100%,"….","")))))</f>
        <v/>
      </c>
      <c r="I39" s="26" t="str">
        <f t="shared" ref="I39:I40" ca="1" si="19">IF(C39="x","",IF(C39="n/a",".",IF(AND(C39&gt;=50%,C39&lt;=59%),"..",IF(AND(C39&gt;=60%,C39&lt;=99%),"…",IF(C39=100%,"….","")))))</f>
        <v/>
      </c>
      <c r="J39" s="26" t="str">
        <f t="shared" ref="J39:J40" ca="1" si="20">IF(C39="x","",IF(C39="n/a",".",IF(AND(C39&gt;=60%,C39&lt;=99%),"…",IF(C39=100%,"….",""))))</f>
        <v/>
      </c>
      <c r="K39" s="26" t="str">
        <f t="shared" ref="K39:K40" ca="1" si="21">IF(C39="x","",IF(C39="n/a",".",IF(AND(C39&gt;=70%,C39&lt;=99%),"…",IF(C39=100%,"….",""))))</f>
        <v/>
      </c>
      <c r="L39" s="26" t="str">
        <f t="shared" ref="L39:L40" ca="1" si="22">IF(C39="x","",IF(C39="n/a",".",IF(AND(C39&gt;=80%,C39&lt;=99%),"…",IF(C39=100%,"….",""))))</f>
        <v/>
      </c>
      <c r="M39" s="26" t="str">
        <f t="shared" ref="M39:M40" ca="1" si="23">IF(C39="x","",IF(C39="n/a",".",IF(AND(C39&gt;=90%,C39&lt;=99%),"…",IF(C39=100%,"….",""))))</f>
        <v/>
      </c>
      <c r="N39" s="27" t="str">
        <f t="shared" ref="N39:N40" ca="1" si="24">IF(C39="x","",IF(C39="n/a",".",IF(C39=100%,"….","")))</f>
        <v/>
      </c>
    </row>
    <row r="40" spans="2:19">
      <c r="B40" s="217">
        <v>2.0699999999999998</v>
      </c>
      <c r="C40" s="291" t="str">
        <f ca="1">IF('Reference sheet'!G22="","x",'Reference sheet'!G22)</f>
        <v>x</v>
      </c>
      <c r="D40" s="26" t="str">
        <f t="shared" ca="1" si="4"/>
        <v/>
      </c>
      <c r="E40" s="26" t="str">
        <f t="shared" ca="1" si="15"/>
        <v/>
      </c>
      <c r="F40" s="26" t="str">
        <f t="shared" ca="1" si="16"/>
        <v/>
      </c>
      <c r="G40" s="26" t="str">
        <f t="shared" ca="1" si="17"/>
        <v/>
      </c>
      <c r="H40" s="26" t="str">
        <f t="shared" ca="1" si="18"/>
        <v/>
      </c>
      <c r="I40" s="26" t="str">
        <f t="shared" ca="1" si="19"/>
        <v/>
      </c>
      <c r="J40" s="26" t="str">
        <f t="shared" ca="1" si="20"/>
        <v/>
      </c>
      <c r="K40" s="26" t="str">
        <f t="shared" ca="1" si="21"/>
        <v/>
      </c>
      <c r="L40" s="26" t="str">
        <f t="shared" ca="1" si="22"/>
        <v/>
      </c>
      <c r="M40" s="26" t="str">
        <f t="shared" ca="1" si="23"/>
        <v/>
      </c>
      <c r="N40" s="27" t="str">
        <f t="shared" ca="1" si="24"/>
        <v/>
      </c>
    </row>
    <row r="41" spans="2:19">
      <c r="B41" s="15" t="s">
        <v>209</v>
      </c>
      <c r="C41" s="14"/>
      <c r="D41" s="16"/>
      <c r="E41" s="16"/>
      <c r="F41" s="16"/>
      <c r="G41" s="16"/>
      <c r="H41" s="16"/>
      <c r="I41" s="16"/>
      <c r="J41" s="16"/>
      <c r="K41" s="16"/>
      <c r="L41" s="16"/>
      <c r="M41" s="16"/>
      <c r="N41" s="17"/>
    </row>
    <row r="42" spans="2:19">
      <c r="B42" s="218">
        <v>2.1</v>
      </c>
      <c r="C42" s="290" t="str">
        <f ca="1">IF('Reference sheet'!G24="","x",'Reference sheet'!G24)</f>
        <v>x</v>
      </c>
      <c r="D42" s="28" t="str">
        <f t="shared" ref="D42" ca="1" si="25">IF(C42="x","",IF(C42="n/a",".",IF(AND(C42&gt;=0%,C42&lt;=59%),"..",IF(AND(C42&gt;=60%,C42&lt;=99%),"…",IF(C42=100%,"….","")))))</f>
        <v/>
      </c>
      <c r="E42" s="28" t="str">
        <f t="shared" ref="E42" ca="1" si="26">IF(C42="x","",IF(C42="n/a",".",IF(AND(C42&gt;=10%,C42&lt;=59%),"..",IF(AND(C42&gt;=60%,C42&lt;=99%),"…",IF(C42=100%,"….","")))))</f>
        <v/>
      </c>
      <c r="F42" s="28" t="str">
        <f t="shared" ref="F42" ca="1" si="27">IF(C42="x","",IF(C42="n/a",".",IF(AND(C42&gt;=20%,C42&lt;=59%),"..",IF(AND(C42&gt;=60%,C42&lt;=99%),"…",IF(C42=100%,"….","")))))</f>
        <v/>
      </c>
      <c r="G42" s="28" t="str">
        <f t="shared" ref="G42" ca="1" si="28">IF(C42="x","",IF(C42="n/a",".",IF(AND(C42&gt;=30%,C42&lt;=59%),"..",IF(AND(C42&gt;=60%,C42&lt;=99%),"…",IF(C42=100%,"….","")))))</f>
        <v/>
      </c>
      <c r="H42" s="28" t="str">
        <f t="shared" ref="H42" ca="1" si="29">IF(C42="x","",IF(C42="n/a",".",IF(AND(C42&gt;=40%,C42&lt;=59%),"..",IF(AND(C42&gt;=60%,C42&lt;=99%),"…",IF(C42=100%,"….","")))))</f>
        <v/>
      </c>
      <c r="I42" s="28" t="str">
        <f t="shared" ref="I42" ca="1" si="30">IF(C42="x","",IF(C42="n/a",".",IF(AND(C42&gt;=50%,C42&lt;=59%),"..",IF(AND(C42&gt;=60%,C42&lt;=99%),"…",IF(C42=100%,"….","")))))</f>
        <v/>
      </c>
      <c r="J42" s="28" t="str">
        <f t="shared" ref="J42" ca="1" si="31">IF(C42="x","",IF(C42="n/a",".",IF(AND(C42&gt;=60%,C42&lt;=99%),"…",IF(C42=100%,"….",""))))</f>
        <v/>
      </c>
      <c r="K42" s="28" t="str">
        <f t="shared" ref="K42" ca="1" si="32">IF(C42="x","",IF(C42="n/a",".",IF(AND(C42&gt;=70%,C42&lt;=99%),"…",IF(C42=100%,"….",""))))</f>
        <v/>
      </c>
      <c r="L42" s="28" t="str">
        <f t="shared" ref="L42" ca="1" si="33">IF(C42="x","",IF(C42="n/a",".",IF(AND(C42&gt;=80%,C42&lt;=99%),"…",IF(C42=100%,"….",""))))</f>
        <v/>
      </c>
      <c r="M42" s="28" t="str">
        <f t="shared" ref="M42" ca="1" si="34">IF(C42="x","",IF(C42="n/a",".",IF(AND(C42&gt;=90%,C42&lt;=99%),"…",IF(C42=100%,"….",""))))</f>
        <v/>
      </c>
      <c r="N42" s="29" t="str">
        <f t="shared" ref="N42" ca="1" si="35">IF(C42="x","",IF(C42="n/a",".",IF(C42=100%,"….","")))</f>
        <v/>
      </c>
    </row>
    <row r="43" spans="2:19">
      <c r="B43" s="15" t="s">
        <v>220</v>
      </c>
      <c r="C43" s="14"/>
      <c r="D43" s="16"/>
      <c r="E43" s="16"/>
      <c r="F43" s="16"/>
      <c r="G43" s="16"/>
      <c r="H43" s="16"/>
      <c r="I43" s="16"/>
      <c r="J43" s="16"/>
      <c r="K43" s="16"/>
      <c r="L43" s="16"/>
      <c r="M43" s="16"/>
      <c r="N43" s="17"/>
    </row>
    <row r="44" spans="2:19">
      <c r="B44" s="217">
        <v>2.11</v>
      </c>
      <c r="C44" s="14" t="str">
        <f ca="1">IF('Reference sheet'!G26="","x",'Reference sheet'!G26)</f>
        <v>x</v>
      </c>
      <c r="D44" s="24" t="str">
        <f t="shared" ref="D44:D46" ca="1" si="36">IF(C44="x","",IF(C44="n/a",".",IF(AND(C44&gt;=0%,C44&lt;=59%),"..",IF(AND(C44&gt;=60%,C44&lt;=99%),"…",IF(C44=100%,"….","")))))</f>
        <v/>
      </c>
      <c r="E44" s="24" t="str">
        <f t="shared" ref="E44:E46" ca="1" si="37">IF(C44="x","",IF(C44="n/a",".",IF(AND(C44&gt;=10%,C44&lt;=59%),"..",IF(AND(C44&gt;=60%,C44&lt;=99%),"…",IF(C44=100%,"….","")))))</f>
        <v/>
      </c>
      <c r="F44" s="24" t="str">
        <f t="shared" ref="F44:F46" ca="1" si="38">IF(C44="x","",IF(C44="n/a",".",IF(AND(C44&gt;=20%,C44&lt;=59%),"..",IF(AND(C44&gt;=60%,C44&lt;=99%),"…",IF(C44=100%,"….","")))))</f>
        <v/>
      </c>
      <c r="G44" s="24" t="str">
        <f t="shared" ref="G44:G46" ca="1" si="39">IF(C44="x","",IF(C44="n/a",".",IF(AND(C44&gt;=30%,C44&lt;=59%),"..",IF(AND(C44&gt;=60%,C44&lt;=99%),"…",IF(C44=100%,"….","")))))</f>
        <v/>
      </c>
      <c r="H44" s="24" t="str">
        <f t="shared" ref="H44:H46" ca="1" si="40">IF(C44="x","",IF(C44="n/a",".",IF(AND(C44&gt;=40%,C44&lt;=59%),"..",IF(AND(C44&gt;=60%,C44&lt;=99%),"…",IF(C44=100%,"….","")))))</f>
        <v/>
      </c>
      <c r="I44" s="24" t="str">
        <f t="shared" ref="I44:I46" ca="1" si="41">IF(C44="x","",IF(C44="n/a",".",IF(AND(C44&gt;=50%,C44&lt;=59%),"..",IF(AND(C44&gt;=60%,C44&lt;=99%),"…",IF(C44=100%,"….","")))))</f>
        <v/>
      </c>
      <c r="J44" s="24" t="str">
        <f t="shared" ref="J44:J46" ca="1" si="42">IF(C44="x","",IF(C44="n/a",".",IF(AND(C44&gt;=60%,C44&lt;=99%),"…",IF(C44=100%,"….",""))))</f>
        <v/>
      </c>
      <c r="K44" s="24" t="str">
        <f t="shared" ref="K44:K46" ca="1" si="43">IF(C44="x","",IF(C44="n/a",".",IF(AND(C44&gt;=70%,C44&lt;=99%),"…",IF(C44=100%,"….",""))))</f>
        <v/>
      </c>
      <c r="L44" s="24" t="str">
        <f t="shared" ref="L44:L46" ca="1" si="44">IF(C44="x","",IF(C44="n/a",".",IF(AND(C44&gt;=80%,C44&lt;=99%),"…",IF(C44=100%,"….",""))))</f>
        <v/>
      </c>
      <c r="M44" s="24" t="str">
        <f t="shared" ref="M44:M46" ca="1" si="45">IF(C44="x","",IF(C44="n/a",".",IF(AND(C44&gt;=90%,C44&lt;=99%),"…",IF(C44=100%,"….",""))))</f>
        <v/>
      </c>
      <c r="N44" s="25" t="str">
        <f t="shared" ref="N44:N46" ca="1" si="46">IF(C44="x","",IF(C44="n/a",".",IF(C44=100%,"….","")))</f>
        <v/>
      </c>
    </row>
    <row r="45" spans="2:19">
      <c r="B45" s="15" t="s">
        <v>212</v>
      </c>
      <c r="C45" s="14"/>
      <c r="D45" s="16"/>
      <c r="E45" s="16"/>
      <c r="F45" s="16"/>
      <c r="G45" s="16"/>
      <c r="H45" s="16"/>
      <c r="I45" s="16"/>
      <c r="J45" s="16"/>
      <c r="K45" s="16"/>
      <c r="L45" s="16"/>
      <c r="M45" s="16"/>
      <c r="N45" s="17"/>
    </row>
    <row r="46" spans="2:19">
      <c r="B46" s="217">
        <v>2.12</v>
      </c>
      <c r="C46" s="14" t="str">
        <f ca="1">IF('Reference sheet'!G28="","x",'Reference sheet'!G28)</f>
        <v>x</v>
      </c>
      <c r="D46" s="26" t="str">
        <f t="shared" ca="1" si="36"/>
        <v/>
      </c>
      <c r="E46" s="26" t="str">
        <f t="shared" ca="1" si="37"/>
        <v/>
      </c>
      <c r="F46" s="26" t="str">
        <f t="shared" ca="1" si="38"/>
        <v/>
      </c>
      <c r="G46" s="26" t="str">
        <f t="shared" ca="1" si="39"/>
        <v/>
      </c>
      <c r="H46" s="26" t="str">
        <f t="shared" ca="1" si="40"/>
        <v/>
      </c>
      <c r="I46" s="26" t="str">
        <f t="shared" ca="1" si="41"/>
        <v/>
      </c>
      <c r="J46" s="26" t="str">
        <f t="shared" ca="1" si="42"/>
        <v/>
      </c>
      <c r="K46" s="26" t="str">
        <f t="shared" ca="1" si="43"/>
        <v/>
      </c>
      <c r="L46" s="26" t="str">
        <f t="shared" ca="1" si="44"/>
        <v/>
      </c>
      <c r="M46" s="26" t="str">
        <f t="shared" ca="1" si="45"/>
        <v/>
      </c>
      <c r="N46" s="27" t="str">
        <f t="shared" ca="1" si="46"/>
        <v/>
      </c>
    </row>
    <row r="47" spans="2:19">
      <c r="B47" s="1"/>
      <c r="C47" s="1"/>
      <c r="D47" s="1"/>
      <c r="E47" s="1"/>
      <c r="F47" s="1"/>
      <c r="G47" s="1"/>
      <c r="H47" s="1"/>
      <c r="I47" s="1"/>
      <c r="J47" s="1"/>
      <c r="K47" s="1"/>
      <c r="L47" s="1"/>
      <c r="M47" s="1"/>
      <c r="N47" s="1"/>
    </row>
    <row r="48" spans="2:19">
      <c r="B48" s="38" t="s">
        <v>19</v>
      </c>
      <c r="C48" s="36"/>
      <c r="D48" s="36"/>
      <c r="E48" s="36"/>
      <c r="F48" s="36"/>
      <c r="G48" s="36"/>
      <c r="H48" s="36"/>
      <c r="I48" s="36"/>
      <c r="J48" s="36"/>
      <c r="K48" s="36"/>
      <c r="L48" s="36"/>
      <c r="M48" s="36"/>
      <c r="N48" s="36"/>
    </row>
    <row r="49" spans="2:14">
      <c r="B49" s="36" t="s">
        <v>56</v>
      </c>
      <c r="C49" s="36"/>
      <c r="D49" s="36"/>
      <c r="E49" s="36"/>
      <c r="F49" s="36"/>
      <c r="G49" s="265">
        <f ca="1">COUNTIF(C36:C46,1)</f>
        <v>0</v>
      </c>
      <c r="H49" s="266" t="str">
        <f ca="1">IFERROR(G49/G52,"")</f>
        <v/>
      </c>
      <c r="I49" s="36"/>
      <c r="J49" s="36"/>
      <c r="K49" s="36"/>
      <c r="L49" s="36"/>
      <c r="M49" s="36"/>
      <c r="N49" s="36"/>
    </row>
    <row r="50" spans="2:14">
      <c r="B50" s="36" t="s">
        <v>57</v>
      </c>
      <c r="C50" s="36"/>
      <c r="D50" s="36"/>
      <c r="E50" s="36"/>
      <c r="F50" s="36"/>
      <c r="G50" s="265">
        <f ca="1">COUNTIFS(C36:C46,"&lt;&gt;",C36:C46,"&lt;&gt;n/a",C36:C46,"&lt;&gt;x",C36:C46,"&lt;&gt;1")</f>
        <v>0</v>
      </c>
      <c r="H50" s="266" t="str">
        <f ca="1">IFERROR(G50/G52,"")</f>
        <v/>
      </c>
      <c r="I50" s="36"/>
      <c r="J50" s="36"/>
      <c r="K50" s="36"/>
      <c r="L50" s="36"/>
      <c r="M50" s="36"/>
      <c r="N50" s="36"/>
    </row>
    <row r="51" spans="2:14">
      <c r="B51" s="36" t="s">
        <v>58</v>
      </c>
      <c r="C51" s="36"/>
      <c r="D51" s="36"/>
      <c r="E51" s="36"/>
      <c r="F51" s="36"/>
      <c r="G51" s="265">
        <f ca="1">COUNTIF(C36:C46,"n/a")</f>
        <v>0</v>
      </c>
      <c r="H51" s="266" t="str">
        <f ca="1">IFERROR(G51/G52,"")</f>
        <v/>
      </c>
      <c r="I51" s="36"/>
      <c r="J51" s="36"/>
      <c r="K51" s="36"/>
      <c r="L51" s="36"/>
      <c r="M51" s="36"/>
      <c r="N51" s="36"/>
    </row>
    <row r="52" spans="2:14">
      <c r="B52" s="36" t="s">
        <v>59</v>
      </c>
      <c r="C52" s="36"/>
      <c r="D52" s="36"/>
      <c r="E52" s="36"/>
      <c r="F52" s="36"/>
      <c r="G52" s="265">
        <f ca="1">SUM(G49:G51)</f>
        <v>0</v>
      </c>
      <c r="H52" s="267" t="str">
        <f ca="1">IF(OR(G52=0,G52=6),"","NOTE: Total should be equal to 6, please review actions")</f>
        <v/>
      </c>
      <c r="I52" s="36"/>
      <c r="J52" s="36"/>
      <c r="K52" s="36"/>
      <c r="L52" s="36"/>
      <c r="M52" s="36"/>
      <c r="N52" s="36"/>
    </row>
    <row r="53" spans="2:14">
      <c r="B53" s="1"/>
      <c r="C53" s="1"/>
      <c r="D53" s="1"/>
      <c r="E53" s="1"/>
      <c r="F53" s="1"/>
      <c r="G53" s="1"/>
      <c r="H53" s="1"/>
      <c r="I53" s="1"/>
      <c r="J53" s="1"/>
      <c r="K53" s="1"/>
      <c r="L53" s="1"/>
      <c r="M53" s="1"/>
      <c r="N53" s="1"/>
    </row>
    <row r="54" spans="2:14">
      <c r="B54" s="1"/>
      <c r="C54" s="1"/>
      <c r="D54" s="1"/>
      <c r="E54" s="1"/>
      <c r="F54" s="1"/>
      <c r="G54" s="1"/>
      <c r="H54" s="1"/>
      <c r="I54" s="1"/>
      <c r="J54" s="1"/>
      <c r="K54" s="1"/>
      <c r="L54" s="1"/>
      <c r="M54" s="1"/>
      <c r="N54" s="1"/>
    </row>
    <row r="55" spans="2:14">
      <c r="B55" s="8" t="s">
        <v>250</v>
      </c>
      <c r="C55" s="1"/>
      <c r="D55" s="1"/>
      <c r="E55" s="1"/>
      <c r="F55" s="1" t="str">
        <f>F1</f>
        <v>Enter the name of your Service here.</v>
      </c>
      <c r="G55" s="1"/>
      <c r="H55" s="1"/>
      <c r="I55" s="1"/>
      <c r="J55" s="1"/>
      <c r="K55" s="1"/>
      <c r="L55" s="1"/>
      <c r="M55" s="1"/>
      <c r="N55" s="1"/>
    </row>
    <row r="56" spans="2:14">
      <c r="B56" s="268" t="s">
        <v>278</v>
      </c>
      <c r="C56" s="1"/>
      <c r="D56" s="1"/>
      <c r="E56" s="1"/>
      <c r="F56" s="1"/>
      <c r="G56" s="1"/>
      <c r="H56" s="1"/>
      <c r="I56" s="1"/>
      <c r="J56" s="1"/>
      <c r="K56" s="1"/>
      <c r="L56" s="1"/>
      <c r="M56" s="1"/>
      <c r="N56" s="1"/>
    </row>
    <row r="57" spans="2:14">
      <c r="B57" s="1"/>
      <c r="C57" s="1"/>
      <c r="D57" s="1"/>
      <c r="E57" s="1"/>
      <c r="F57" s="1"/>
      <c r="G57" s="1"/>
      <c r="H57" s="1"/>
      <c r="I57" s="1"/>
      <c r="J57" s="1"/>
      <c r="K57" s="1"/>
      <c r="L57" s="1"/>
      <c r="M57" s="1"/>
      <c r="N57" s="1"/>
    </row>
    <row r="58" spans="2:14">
      <c r="B58" s="348" t="s">
        <v>41</v>
      </c>
      <c r="C58" s="359" t="s">
        <v>42</v>
      </c>
      <c r="D58" s="358" t="s">
        <v>36</v>
      </c>
      <c r="E58" s="358"/>
      <c r="F58" s="358"/>
      <c r="G58" s="358"/>
      <c r="H58" s="358"/>
      <c r="I58" s="358"/>
      <c r="J58" s="358"/>
      <c r="K58" s="358"/>
      <c r="L58" s="358"/>
      <c r="M58" s="358"/>
      <c r="N58" s="49" t="s">
        <v>35</v>
      </c>
    </row>
    <row r="59" spans="2:14">
      <c r="B59" s="349"/>
      <c r="C59" s="360"/>
      <c r="D59" s="50">
        <v>0</v>
      </c>
      <c r="E59" s="50">
        <v>0.1</v>
      </c>
      <c r="F59" s="50">
        <v>0.2</v>
      </c>
      <c r="G59" s="50">
        <v>0.3</v>
      </c>
      <c r="H59" s="50">
        <v>0.4</v>
      </c>
      <c r="I59" s="50">
        <v>0.5</v>
      </c>
      <c r="J59" s="50">
        <v>0.6</v>
      </c>
      <c r="K59" s="50">
        <v>0.7</v>
      </c>
      <c r="L59" s="50">
        <v>0.8</v>
      </c>
      <c r="M59" s="50">
        <v>0.9</v>
      </c>
      <c r="N59" s="50">
        <v>1</v>
      </c>
    </row>
    <row r="60" spans="2:14">
      <c r="B60" s="51" t="s">
        <v>26</v>
      </c>
      <c r="C60" s="52"/>
      <c r="D60" s="52"/>
      <c r="E60" s="52"/>
      <c r="F60" s="52"/>
      <c r="G60" s="52"/>
      <c r="H60" s="52"/>
      <c r="I60" s="52"/>
      <c r="J60" s="52"/>
      <c r="K60" s="52"/>
      <c r="L60" s="52"/>
      <c r="M60" s="52"/>
      <c r="N60" s="53"/>
    </row>
    <row r="61" spans="2:14">
      <c r="B61" s="145" t="s">
        <v>27</v>
      </c>
      <c r="C61" s="66"/>
      <c r="D61" s="66"/>
      <c r="E61" s="66"/>
      <c r="F61" s="66"/>
      <c r="G61" s="66"/>
      <c r="H61" s="66"/>
      <c r="I61" s="66"/>
      <c r="J61" s="66"/>
      <c r="K61" s="66"/>
      <c r="L61" s="66"/>
      <c r="M61" s="66"/>
      <c r="N61" s="67"/>
    </row>
    <row r="62" spans="2:14">
      <c r="B62" s="54" t="s">
        <v>231</v>
      </c>
      <c r="C62" s="16"/>
      <c r="D62" s="16"/>
      <c r="E62" s="16"/>
      <c r="F62" s="16"/>
      <c r="G62" s="16"/>
      <c r="H62" s="16"/>
      <c r="I62" s="16"/>
      <c r="J62" s="16"/>
      <c r="K62" s="16"/>
      <c r="L62" s="16"/>
      <c r="M62" s="16"/>
      <c r="N62" s="55"/>
    </row>
    <row r="63" spans="2:14">
      <c r="B63" s="219">
        <v>4.0599999999999996</v>
      </c>
      <c r="C63" s="291" t="str">
        <f ca="1">IF('Reference sheet'!G32="","x",'Reference sheet'!G32)</f>
        <v>x</v>
      </c>
      <c r="D63" s="26" t="str">
        <f ca="1">IF(C63="x","",IF(C63="n/a",".",IF(AND(C63&gt;=0%,C63&lt;=59%),"..",IF(AND(C63&gt;=60%,C63&lt;=99%),"…",IF(C63=100%,"….","")))))</f>
        <v/>
      </c>
      <c r="E63" s="26" t="str">
        <f ca="1">IF(C63="x","",IF(C63="n/a",".",IF(AND(C63&gt;=10%,C63&lt;=59%),"..",IF(AND(C63&gt;=60%,C63&lt;=99%),"…",IF(C63=100%,"….","")))))</f>
        <v/>
      </c>
      <c r="F63" s="26" t="str">
        <f ca="1">IF(C63="x","",IF(C63="n/a",".",IF(AND(C63&gt;=20%,C63&lt;=59%),"..",IF(AND(C63&gt;=60%,C63&lt;=99%),"…",IF(C63=100%,"….","")))))</f>
        <v/>
      </c>
      <c r="G63" s="26" t="str">
        <f ca="1">IF(C63="x","",IF(C63="n/a",".",IF(AND(C63&gt;=30%,C63&lt;=59%),"..",IF(AND(C63&gt;=60%,C63&lt;=99%),"…",IF(C63=100%,"….","")))))</f>
        <v/>
      </c>
      <c r="H63" s="26" t="str">
        <f ca="1">IF(C63="x","",IF(C63="n/a",".",IF(AND(C63&gt;=40%,C63&lt;=59%),"..",IF(AND(C63&gt;=60%,C63&lt;=99%),"…",IF(C63=100%,"….","")))))</f>
        <v/>
      </c>
      <c r="I63" s="26" t="str">
        <f ca="1">IF(C63="x","",IF(C63="n/a",".",IF(AND(C63&gt;=50%,C63&lt;=59%),"..",IF(AND(C63&gt;=60%,C63&lt;=99%),"…",IF(C63=100%,"….","")))))</f>
        <v/>
      </c>
      <c r="J63" s="26" t="str">
        <f ca="1">IF(C63="x","",IF(C63="n/a",".",IF(AND(C63&gt;=60%,C63&lt;=99%),"…",IF(C63=100%,"….",""))))</f>
        <v/>
      </c>
      <c r="K63" s="26" t="str">
        <f ca="1">IF(C63="x","",IF(C63="n/a",".",IF(AND(C63&gt;=70%,C63&lt;=99%),"…",IF(C63=100%,"….",""))))</f>
        <v/>
      </c>
      <c r="L63" s="26" t="str">
        <f ca="1">IF(C63="x","",IF(C63="n/a",".",IF(AND(C63&gt;=80%,C63&lt;=99%),"…",IF(C63=100%,"….",""))))</f>
        <v/>
      </c>
      <c r="M63" s="26" t="str">
        <f ca="1">IF(C63="x","",IF(C63="n/a",".",IF(AND(C63&gt;=90%,C63&lt;=99%),"…",IF(C63=100%,"….",""))))</f>
        <v/>
      </c>
      <c r="N63" s="63" t="str">
        <f ca="1">IF(C63="x","",IF(C63="n/a",".",IF(C63=100%,"….","")))</f>
        <v/>
      </c>
    </row>
    <row r="64" spans="2:14">
      <c r="B64" s="219">
        <v>4.07</v>
      </c>
      <c r="C64" s="290" t="str">
        <f ca="1">IF('Reference sheet'!G33="","x",'Reference sheet'!G33)</f>
        <v>x</v>
      </c>
      <c r="D64" s="26" t="str">
        <f ca="1">IF(C64="x","",IF(C64="n/a",".",IF(AND(C64&gt;=0%,C64&lt;=59%),"..",IF(AND(C64&gt;=60%,C64&lt;=99%),"…",IF(C64=100%,"….","")))))</f>
        <v/>
      </c>
      <c r="E64" s="26" t="str">
        <f ca="1">IF(C64="x","",IF(C64="n/a",".",IF(AND(C64&gt;=10%,C64&lt;=59%),"..",IF(AND(C64&gt;=60%,C64&lt;=99%),"…",IF(C64=100%,"….","")))))</f>
        <v/>
      </c>
      <c r="F64" s="26" t="str">
        <f ca="1">IF(C64="x","",IF(C64="n/a",".",IF(AND(C64&gt;=20%,C64&lt;=59%),"..",IF(AND(C64&gt;=60%,C64&lt;=99%),"…",IF(C64=100%,"….","")))))</f>
        <v/>
      </c>
      <c r="G64" s="26" t="str">
        <f ca="1">IF(C64="x","",IF(C64="n/a",".",IF(AND(C64&gt;=30%,C64&lt;=59%),"..",IF(AND(C64&gt;=60%,C64&lt;=99%),"…",IF(C64=100%,"….","")))))</f>
        <v/>
      </c>
      <c r="H64" s="26" t="str">
        <f ca="1">IF(C64="x","",IF(C64="n/a",".",IF(AND(C64&gt;=40%,C64&lt;=59%),"..",IF(AND(C64&gt;=60%,C64&lt;=99%),"…",IF(C64=100%,"….","")))))</f>
        <v/>
      </c>
      <c r="I64" s="26" t="str">
        <f ca="1">IF(C64="x","",IF(C64="n/a",".",IF(AND(C64&gt;=50%,C64&lt;=59%),"..",IF(AND(C64&gt;=60%,C64&lt;=99%),"…",IF(C64=100%,"….","")))))</f>
        <v/>
      </c>
      <c r="J64" s="26" t="str">
        <f ca="1">IF(C64="x","",IF(C64="n/a",".",IF(AND(C64&gt;=60%,C64&lt;=99%),"…",IF(C64=100%,"….",""))))</f>
        <v/>
      </c>
      <c r="K64" s="26" t="str">
        <f ca="1">IF(C64="x","",IF(C64="n/a",".",IF(AND(C64&gt;=70%,C64&lt;=99%),"…",IF(C64=100%,"….",""))))</f>
        <v/>
      </c>
      <c r="L64" s="26" t="str">
        <f ca="1">IF(C64="x","",IF(C64="n/a",".",IF(AND(C64&gt;=80%,C64&lt;=99%),"…",IF(C64=100%,"….",""))))</f>
        <v/>
      </c>
      <c r="M64" s="26" t="str">
        <f ca="1">IF(C64="x","",IF(C64="n/a",".",IF(AND(C64&gt;=90%,C64&lt;=99%),"…",IF(C64=100%,"….",""))))</f>
        <v/>
      </c>
      <c r="N64" s="63" t="str">
        <f ca="1">IF(C64="x","",IF(C64="n/a",".",IF(C64=100%,"….","")))</f>
        <v/>
      </c>
    </row>
    <row r="65" spans="2:14">
      <c r="B65" s="145" t="s">
        <v>28</v>
      </c>
      <c r="C65" s="66"/>
      <c r="D65" s="66"/>
      <c r="E65" s="66"/>
      <c r="F65" s="66"/>
      <c r="G65" s="66"/>
      <c r="H65" s="66"/>
      <c r="I65" s="66"/>
      <c r="J65" s="66"/>
      <c r="K65" s="66"/>
      <c r="L65" s="66"/>
      <c r="M65" s="66"/>
      <c r="N65" s="67"/>
    </row>
    <row r="66" spans="2:14">
      <c r="B66" s="54" t="s">
        <v>29</v>
      </c>
      <c r="C66" s="16"/>
      <c r="D66" s="16"/>
      <c r="E66" s="16"/>
      <c r="F66" s="16"/>
      <c r="G66" s="16"/>
      <c r="H66" s="16"/>
      <c r="I66" s="16"/>
      <c r="J66" s="16"/>
      <c r="K66" s="16"/>
      <c r="L66" s="16"/>
      <c r="M66" s="16"/>
      <c r="N66" s="55"/>
    </row>
    <row r="67" spans="2:14">
      <c r="B67" s="219">
        <v>4.09</v>
      </c>
      <c r="C67" s="290" t="str">
        <f ca="1">IF('Reference sheet'!G36="","x",'Reference sheet'!G36)</f>
        <v>x</v>
      </c>
      <c r="D67" s="30" t="str">
        <f t="shared" ref="D67" ca="1" si="47">IF(C67="x","",IF(C67="n/a",".",IF(AND(C67&gt;=0%,C67&lt;=59%),"..",IF(AND(C67&gt;=60%,C67&lt;=99%),"…",IF(C67=100%,"….","")))))</f>
        <v/>
      </c>
      <c r="E67" s="30" t="str">
        <f t="shared" ref="E67" ca="1" si="48">IF(C67="x","",IF(C67="n/a",".",IF(AND(C67&gt;=10%,C67&lt;=59%),"..",IF(AND(C67&gt;=60%,C67&lt;=99%),"…",IF(C67=100%,"….","")))))</f>
        <v/>
      </c>
      <c r="F67" s="30" t="str">
        <f t="shared" ref="F67" ca="1" si="49">IF(C67="x","",IF(C67="n/a",".",IF(AND(C67&gt;=20%,C67&lt;=59%),"..",IF(AND(C67&gt;=60%,C67&lt;=99%),"…",IF(C67=100%,"….","")))))</f>
        <v/>
      </c>
      <c r="G67" s="30" t="str">
        <f t="shared" ref="G67" ca="1" si="50">IF(C67="x","",IF(C67="n/a",".",IF(AND(C67&gt;=30%,C67&lt;=59%),"..",IF(AND(C67&gt;=60%,C67&lt;=99%),"…",IF(C67=100%,"….","")))))</f>
        <v/>
      </c>
      <c r="H67" s="30" t="str">
        <f t="shared" ref="H67" ca="1" si="51">IF(C67="x","",IF(C67="n/a",".",IF(AND(C67&gt;=40%,C67&lt;=59%),"..",IF(AND(C67&gt;=60%,C67&lt;=99%),"…",IF(C67=100%,"….","")))))</f>
        <v/>
      </c>
      <c r="I67" s="30" t="str">
        <f t="shared" ref="I67" ca="1" si="52">IF(C67="x","",IF(C67="n/a",".",IF(AND(C67&gt;=50%,C67&lt;=59%),"..",IF(AND(C67&gt;=60%,C67&lt;=99%),"…",IF(C67=100%,"….","")))))</f>
        <v/>
      </c>
      <c r="J67" s="30" t="str">
        <f t="shared" ref="J67" ca="1" si="53">IF(C67="x","",IF(C67="n/a",".",IF(AND(C67&gt;=60%,C67&lt;=99%),"…",IF(C67=100%,"….",""))))</f>
        <v/>
      </c>
      <c r="K67" s="30" t="str">
        <f t="shared" ref="K67" ca="1" si="54">IF(C67="x","",IF(C67="n/a",".",IF(AND(C67&gt;=70%,C67&lt;=99%),"…",IF(C67=100%,"….",""))))</f>
        <v/>
      </c>
      <c r="L67" s="30" t="str">
        <f t="shared" ref="L67" ca="1" si="55">IF(C67="x","",IF(C67="n/a",".",IF(AND(C67&gt;=80%,C67&lt;=99%),"…",IF(C67=100%,"….",""))))</f>
        <v/>
      </c>
      <c r="M67" s="30" t="str">
        <f t="shared" ref="M67" ca="1" si="56">IF(C67="x","",IF(C67="n/a",".",IF(AND(C67&gt;=90%,C67&lt;=99%),"…",IF(C67=100%,"….",""))))</f>
        <v/>
      </c>
      <c r="N67" s="62" t="str">
        <f t="shared" ref="N67" ca="1" si="57">IF(C67="x","",IF(C67="n/a",".",IF(C67=100%,"….","")))</f>
        <v/>
      </c>
    </row>
    <row r="68" spans="2:14">
      <c r="B68" s="1"/>
      <c r="C68" s="1"/>
      <c r="D68" s="1"/>
      <c r="E68" s="1"/>
      <c r="F68" s="1"/>
      <c r="G68" s="1"/>
      <c r="H68" s="1"/>
      <c r="I68" s="1"/>
      <c r="J68" s="1"/>
      <c r="K68" s="1"/>
      <c r="L68" s="1"/>
      <c r="M68" s="1"/>
      <c r="N68" s="1"/>
    </row>
    <row r="69" spans="2:14">
      <c r="B69" s="64" t="s">
        <v>26</v>
      </c>
      <c r="C69" s="65"/>
      <c r="D69" s="65"/>
      <c r="E69" s="65"/>
      <c r="F69" s="65"/>
      <c r="G69" s="65"/>
      <c r="H69" s="65"/>
      <c r="I69" s="65"/>
      <c r="J69" s="65"/>
      <c r="K69" s="65"/>
      <c r="L69" s="65"/>
      <c r="M69" s="65"/>
      <c r="N69" s="65"/>
    </row>
    <row r="70" spans="2:14">
      <c r="B70" s="65" t="s">
        <v>56</v>
      </c>
      <c r="C70" s="65"/>
      <c r="D70" s="65"/>
      <c r="E70" s="65"/>
      <c r="F70" s="65"/>
      <c r="G70" s="269">
        <f ca="1">COUNTIF(C60:C67,1)</f>
        <v>0</v>
      </c>
      <c r="H70" s="270" t="str">
        <f ca="1">IFERROR(G70/G73,"")</f>
        <v/>
      </c>
      <c r="I70" s="65"/>
      <c r="J70" s="65"/>
      <c r="K70" s="65"/>
      <c r="L70" s="65"/>
      <c r="M70" s="65"/>
      <c r="N70" s="65"/>
    </row>
    <row r="71" spans="2:14">
      <c r="B71" s="65" t="s">
        <v>57</v>
      </c>
      <c r="C71" s="65"/>
      <c r="D71" s="65"/>
      <c r="E71" s="65"/>
      <c r="F71" s="65"/>
      <c r="G71" s="269">
        <f ca="1">COUNTIFS(C60:C67,"&lt;&gt;",C60:C67,"&lt;&gt;n/a",C60:C67,"&lt;&gt;x",C60:C67,"&lt;&gt;1")</f>
        <v>0</v>
      </c>
      <c r="H71" s="270" t="str">
        <f ca="1">IFERROR(G71/G73,"")</f>
        <v/>
      </c>
      <c r="I71" s="65"/>
      <c r="J71" s="65"/>
      <c r="K71" s="65"/>
      <c r="L71" s="65"/>
      <c r="M71" s="65"/>
      <c r="N71" s="65"/>
    </row>
    <row r="72" spans="2:14">
      <c r="B72" s="65" t="s">
        <v>58</v>
      </c>
      <c r="C72" s="65"/>
      <c r="D72" s="65"/>
      <c r="E72" s="65"/>
      <c r="F72" s="65"/>
      <c r="G72" s="269">
        <f ca="1">COUNTIF(C60:C67,"n/a")</f>
        <v>0</v>
      </c>
      <c r="H72" s="147" t="str">
        <f ca="1">IFERROR(G72/G73,"")</f>
        <v/>
      </c>
      <c r="I72" s="65"/>
      <c r="J72" s="65"/>
      <c r="K72" s="65"/>
      <c r="L72" s="65"/>
      <c r="M72" s="65"/>
      <c r="N72" s="65"/>
    </row>
    <row r="73" spans="2:14">
      <c r="B73" s="65" t="s">
        <v>59</v>
      </c>
      <c r="C73" s="65"/>
      <c r="D73" s="65"/>
      <c r="E73" s="65"/>
      <c r="F73" s="65"/>
      <c r="G73" s="269">
        <f ca="1">SUM(G70:G72)</f>
        <v>0</v>
      </c>
      <c r="H73" s="68" t="str">
        <f ca="1">IF(OR(G73=0,G73=3),"","NOTE: Total should be equal to 3, please review actions")</f>
        <v/>
      </c>
      <c r="I73" s="65"/>
      <c r="J73" s="65"/>
      <c r="K73" s="65"/>
      <c r="L73" s="65"/>
      <c r="M73" s="65"/>
      <c r="N73" s="65"/>
    </row>
    <row r="74" spans="2:14">
      <c r="B74" s="1"/>
      <c r="C74" s="1"/>
      <c r="D74" s="1"/>
      <c r="E74" s="1"/>
      <c r="F74" s="1"/>
      <c r="G74" s="1"/>
      <c r="H74" s="1"/>
      <c r="I74" s="1"/>
      <c r="J74" s="1"/>
      <c r="K74" s="1"/>
      <c r="L74" s="1"/>
      <c r="M74" s="1"/>
      <c r="N74" s="1"/>
    </row>
    <row r="75" spans="2:14">
      <c r="B75" s="8" t="s">
        <v>250</v>
      </c>
      <c r="C75" s="1"/>
      <c r="D75" s="1"/>
      <c r="E75" s="1"/>
      <c r="F75" s="1" t="str">
        <f>F1</f>
        <v>Enter the name of your Service here.</v>
      </c>
      <c r="G75" s="1"/>
      <c r="H75" s="1"/>
      <c r="I75" s="1"/>
      <c r="J75" s="1"/>
      <c r="K75" s="1"/>
      <c r="L75" s="1"/>
      <c r="M75" s="1"/>
      <c r="N75" s="1"/>
    </row>
    <row r="76" spans="2:14">
      <c r="B76" s="268" t="s">
        <v>278</v>
      </c>
      <c r="C76" s="1"/>
      <c r="D76" s="1"/>
      <c r="E76" s="1"/>
      <c r="F76" s="1"/>
      <c r="G76" s="1"/>
      <c r="H76" s="1"/>
      <c r="I76" s="1"/>
      <c r="J76" s="1"/>
      <c r="K76" s="1"/>
      <c r="L76" s="1"/>
      <c r="M76" s="1"/>
      <c r="N76" s="1"/>
    </row>
    <row r="77" spans="2:14">
      <c r="B77" s="1"/>
      <c r="C77" s="1"/>
      <c r="D77" s="1"/>
      <c r="E77" s="1"/>
      <c r="F77" s="1"/>
      <c r="G77" s="1"/>
      <c r="H77" s="1"/>
      <c r="I77" s="1"/>
      <c r="J77" s="1"/>
      <c r="K77" s="1"/>
      <c r="L77" s="1"/>
      <c r="M77" s="1"/>
      <c r="N77" s="1"/>
    </row>
    <row r="78" spans="2:14">
      <c r="B78" s="349" t="s">
        <v>41</v>
      </c>
      <c r="C78" s="351" t="s">
        <v>42</v>
      </c>
      <c r="D78" s="353" t="s">
        <v>36</v>
      </c>
      <c r="E78" s="354"/>
      <c r="F78" s="354"/>
      <c r="G78" s="354"/>
      <c r="H78" s="354"/>
      <c r="I78" s="354"/>
      <c r="J78" s="354"/>
      <c r="K78" s="354"/>
      <c r="L78" s="354"/>
      <c r="M78" s="355"/>
      <c r="N78" s="49" t="s">
        <v>35</v>
      </c>
    </row>
    <row r="79" spans="2:14">
      <c r="B79" s="350"/>
      <c r="C79" s="352"/>
      <c r="D79" s="50">
        <v>0</v>
      </c>
      <c r="E79" s="50">
        <v>0.1</v>
      </c>
      <c r="F79" s="50">
        <v>0.2</v>
      </c>
      <c r="G79" s="50">
        <v>0.3</v>
      </c>
      <c r="H79" s="50">
        <v>0.4</v>
      </c>
      <c r="I79" s="50">
        <v>0.5</v>
      </c>
      <c r="J79" s="50">
        <v>0.6</v>
      </c>
      <c r="K79" s="50">
        <v>0.7</v>
      </c>
      <c r="L79" s="50">
        <v>0.8</v>
      </c>
      <c r="M79" s="50">
        <v>0.9</v>
      </c>
      <c r="N79" s="50">
        <v>1</v>
      </c>
    </row>
    <row r="80" spans="2:14">
      <c r="B80" s="51" t="s">
        <v>30</v>
      </c>
      <c r="C80" s="52"/>
      <c r="D80" s="52"/>
      <c r="E80" s="52"/>
      <c r="F80" s="52"/>
      <c r="G80" s="52"/>
      <c r="H80" s="52"/>
      <c r="I80" s="52"/>
      <c r="J80" s="52"/>
      <c r="K80" s="52"/>
      <c r="L80" s="52"/>
      <c r="M80" s="52"/>
      <c r="N80" s="53"/>
    </row>
    <row r="81" spans="1:14">
      <c r="B81" s="146" t="s">
        <v>31</v>
      </c>
      <c r="C81" s="59"/>
      <c r="D81" s="59"/>
      <c r="E81" s="59"/>
      <c r="F81" s="59"/>
      <c r="G81" s="59"/>
      <c r="H81" s="59"/>
      <c r="I81" s="59"/>
      <c r="J81" s="59"/>
      <c r="K81" s="59"/>
      <c r="L81" s="59"/>
      <c r="M81" s="59"/>
      <c r="N81" s="60"/>
    </row>
    <row r="82" spans="1:14">
      <c r="B82" s="146" t="s">
        <v>242</v>
      </c>
      <c r="C82" s="59"/>
      <c r="D82" s="59"/>
      <c r="E82" s="59"/>
      <c r="F82" s="59"/>
      <c r="G82" s="59"/>
      <c r="H82" s="59"/>
      <c r="I82" s="59"/>
      <c r="J82" s="59"/>
      <c r="K82" s="59"/>
      <c r="L82" s="59"/>
      <c r="M82" s="59"/>
      <c r="N82" s="60"/>
    </row>
    <row r="83" spans="1:14">
      <c r="A83" s="287"/>
      <c r="B83" s="54" t="s">
        <v>243</v>
      </c>
      <c r="C83" s="16"/>
      <c r="D83" s="16"/>
      <c r="E83" s="16"/>
      <c r="F83" s="16"/>
      <c r="G83" s="16"/>
      <c r="H83" s="16"/>
      <c r="I83" s="16"/>
      <c r="J83" s="16"/>
      <c r="K83" s="16"/>
      <c r="L83" s="16"/>
      <c r="M83" s="16"/>
      <c r="N83" s="55"/>
    </row>
    <row r="84" spans="1:14">
      <c r="B84" s="219">
        <v>5.07</v>
      </c>
      <c r="C84" s="14" t="str">
        <f ca="1">IF('Reference sheet'!G40="","x",'Reference sheet'!G40)</f>
        <v>x</v>
      </c>
      <c r="D84" s="24" t="str">
        <f t="shared" ref="D84:D86" ca="1" si="58">IF(C84="x","",IF(C84="n/a",".",IF(AND(C84&gt;=0%,C84&lt;=59%),"..",IF(AND(C84&gt;=60%,C84&lt;=99%),"…",IF(C84=100%,"….","")))))</f>
        <v/>
      </c>
      <c r="E84" s="24" t="str">
        <f t="shared" ref="E84" ca="1" si="59">IF(C84="x","",IF(C84="n/a",".",IF(AND(C84&gt;=10%,C84&lt;=59%),"..",IF(AND(C84&gt;=60%,C84&lt;=99%),"…",IF(C84=100%,"….","")))))</f>
        <v/>
      </c>
      <c r="F84" s="24" t="str">
        <f t="shared" ref="F84" ca="1" si="60">IF(C84="x","",IF(C84="n/a",".",IF(AND(C84&gt;=20%,C84&lt;=59%),"..",IF(AND(C84&gt;=60%,C84&lt;=99%),"…",IF(C84=100%,"….","")))))</f>
        <v/>
      </c>
      <c r="G84" s="24" t="str">
        <f t="shared" ref="G84" ca="1" si="61">IF(C84="x","",IF(C84="n/a",".",IF(AND(C84&gt;=30%,C84&lt;=59%),"..",IF(AND(C84&gt;=60%,C84&lt;=99%),"…",IF(C84=100%,"….","")))))</f>
        <v/>
      </c>
      <c r="H84" s="24" t="str">
        <f t="shared" ref="H84" ca="1" si="62">IF(C84="x","",IF(C84="n/a",".",IF(AND(C84&gt;=40%,C84&lt;=59%),"..",IF(AND(C84&gt;=60%,C84&lt;=99%),"…",IF(C84=100%,"….","")))))</f>
        <v/>
      </c>
      <c r="I84" s="24" t="str">
        <f t="shared" ref="I84" ca="1" si="63">IF(C84="x","",IF(C84="n/a",".",IF(AND(C84&gt;=50%,C84&lt;=59%),"..",IF(AND(C84&gt;=60%,C84&lt;=99%),"…",IF(C84=100%,"….","")))))</f>
        <v/>
      </c>
      <c r="J84" s="24" t="str">
        <f t="shared" ref="J84" ca="1" si="64">IF(C84="x","",IF(C84="n/a",".",IF(AND(C84&gt;=60%,C84&lt;=99%),"…",IF(C84=100%,"….",""))))</f>
        <v/>
      </c>
      <c r="K84" s="24" t="str">
        <f t="shared" ref="K84" ca="1" si="65">IF(C84="x","",IF(C84="n/a",".",IF(AND(C84&gt;=70%,C84&lt;=99%),"…",IF(C84=100%,"….",""))))</f>
        <v/>
      </c>
      <c r="L84" s="24" t="str">
        <f t="shared" ref="L84" ca="1" si="66">IF(C84="x","",IF(C84="n/a",".",IF(AND(C84&gt;=80%,C84&lt;=99%),"…",IF(C84=100%,"….",""))))</f>
        <v/>
      </c>
      <c r="M84" s="24" t="str">
        <f t="shared" ref="M84" ca="1" si="67">IF(C84="x","",IF(C84="n/a",".",IF(AND(C84&gt;=90%,C84&lt;=99%),"…",IF(C84=100%,"….",""))))</f>
        <v/>
      </c>
      <c r="N84" s="61" t="str">
        <f t="shared" ref="N84" ca="1" si="68">IF(C84="x","",IF(C84="n/a",".",IF(C84=100%,"….","")))</f>
        <v/>
      </c>
    </row>
    <row r="85" spans="1:14">
      <c r="B85" s="54" t="s">
        <v>242</v>
      </c>
      <c r="C85" s="16"/>
      <c r="D85" s="16"/>
      <c r="E85" s="16"/>
      <c r="F85" s="16"/>
      <c r="G85" s="16"/>
      <c r="H85" s="16"/>
      <c r="I85" s="16"/>
      <c r="J85" s="16"/>
      <c r="K85" s="16"/>
      <c r="L85" s="16"/>
      <c r="M85" s="16"/>
      <c r="N85" s="55"/>
    </row>
    <row r="86" spans="1:14">
      <c r="B86" s="219">
        <v>5.09</v>
      </c>
      <c r="C86" s="14" t="str">
        <f ca="1">IF('Reference sheet'!G42="","x",'Reference sheet'!G42)</f>
        <v>x</v>
      </c>
      <c r="D86" s="30" t="str">
        <f t="shared" ca="1" si="58"/>
        <v/>
      </c>
      <c r="E86" s="30" t="str">
        <f t="shared" ref="E86" ca="1" si="69">IF(C86="x","",IF(C86="n/a",".",IF(AND(C86&gt;=10%,C86&lt;=59%),"..",IF(AND(C86&gt;=60%,C86&lt;=99%),"…",IF(C86=100%,"….","")))))</f>
        <v/>
      </c>
      <c r="F86" s="30" t="str">
        <f t="shared" ref="F86" ca="1" si="70">IF(C86="x","",IF(C86="n/a",".",IF(AND(C86&gt;=20%,C86&lt;=59%),"..",IF(AND(C86&gt;=60%,C86&lt;=99%),"…",IF(C86=100%,"….","")))))</f>
        <v/>
      </c>
      <c r="G86" s="30" t="str">
        <f t="shared" ref="G86" ca="1" si="71">IF(C86="x","",IF(C86="n/a",".",IF(AND(C86&gt;=30%,C86&lt;=59%),"..",IF(AND(C86&gt;=60%,C86&lt;=99%),"…",IF(C86=100%,"….","")))))</f>
        <v/>
      </c>
      <c r="H86" s="30" t="str">
        <f t="shared" ref="H86" ca="1" si="72">IF(C86="x","",IF(C86="n/a",".",IF(AND(C86&gt;=40%,C86&lt;=59%),"..",IF(AND(C86&gt;=60%,C86&lt;=99%),"…",IF(C86=100%,"….","")))))</f>
        <v/>
      </c>
      <c r="I86" s="30" t="str">
        <f t="shared" ref="I86" ca="1" si="73">IF(C86="x","",IF(C86="n/a",".",IF(AND(C86&gt;=50%,C86&lt;=59%),"..",IF(AND(C86&gt;=60%,C86&lt;=99%),"…",IF(C86=100%,"….","")))))</f>
        <v/>
      </c>
      <c r="J86" s="30" t="str">
        <f t="shared" ref="J86" ca="1" si="74">IF(C86="x","",IF(C86="n/a",".",IF(AND(C86&gt;=60%,C86&lt;=99%),"…",IF(C86=100%,"….",""))))</f>
        <v/>
      </c>
      <c r="K86" s="30" t="str">
        <f t="shared" ref="K86" ca="1" si="75">IF(C86="x","",IF(C86="n/a",".",IF(AND(C86&gt;=70%,C86&lt;=99%),"…",IF(C86=100%,"….",""))))</f>
        <v/>
      </c>
      <c r="L86" s="30" t="str">
        <f t="shared" ref="L86" ca="1" si="76">IF(C86="x","",IF(C86="n/a",".",IF(AND(C86&gt;=80%,C86&lt;=99%),"…",IF(C86=100%,"….",""))))</f>
        <v/>
      </c>
      <c r="M86" s="30" t="str">
        <f t="shared" ref="M86" ca="1" si="77">IF(C86="x","",IF(C86="n/a",".",IF(AND(C86&gt;=90%,C86&lt;=99%),"…",IF(C86=100%,"….",""))))</f>
        <v/>
      </c>
      <c r="N86" s="62" t="str">
        <f t="shared" ref="N86" ca="1" si="78">IF(C86="x","",IF(C86="n/a",".",IF(C86=100%,"….","")))</f>
        <v/>
      </c>
    </row>
    <row r="87" spans="1:14">
      <c r="B87" s="1"/>
      <c r="C87" s="1"/>
      <c r="D87" s="1"/>
      <c r="E87" s="1"/>
      <c r="F87" s="1"/>
      <c r="G87" s="1"/>
      <c r="H87" s="1"/>
      <c r="I87" s="1"/>
      <c r="J87" s="1"/>
      <c r="K87" s="1"/>
      <c r="L87" s="1"/>
      <c r="M87" s="1"/>
      <c r="N87" s="1"/>
    </row>
    <row r="88" spans="1:14">
      <c r="B88" s="56" t="s">
        <v>30</v>
      </c>
      <c r="C88" s="57"/>
      <c r="D88" s="57"/>
      <c r="E88" s="57"/>
      <c r="F88" s="57"/>
      <c r="G88" s="57"/>
      <c r="H88" s="57"/>
      <c r="I88" s="57"/>
      <c r="J88" s="57"/>
      <c r="K88" s="57"/>
      <c r="L88" s="57"/>
      <c r="M88" s="57"/>
      <c r="N88" s="57"/>
    </row>
    <row r="89" spans="1:14">
      <c r="B89" s="57" t="s">
        <v>56</v>
      </c>
      <c r="C89" s="57"/>
      <c r="D89" s="57"/>
      <c r="E89" s="57"/>
      <c r="F89" s="57"/>
      <c r="G89" s="271">
        <f ca="1">COUNTIF(C80:C86,1)</f>
        <v>0</v>
      </c>
      <c r="H89" s="272" t="str">
        <f ca="1">IFERROR(G89/G92,"")</f>
        <v/>
      </c>
      <c r="I89" s="57"/>
      <c r="J89" s="57"/>
      <c r="K89" s="57"/>
      <c r="L89" s="57"/>
      <c r="M89" s="57"/>
      <c r="N89" s="57"/>
    </row>
    <row r="90" spans="1:14">
      <c r="B90" s="57" t="s">
        <v>57</v>
      </c>
      <c r="C90" s="57"/>
      <c r="D90" s="57"/>
      <c r="E90" s="57"/>
      <c r="F90" s="57"/>
      <c r="G90" s="271">
        <f ca="1">COUNTIFS(C80:C86,"&lt;&gt;",C80:C86,"&lt;&gt;n/a",C80:C86,"&lt;&gt;x",C80:C86,"&lt;&gt;1")</f>
        <v>0</v>
      </c>
      <c r="H90" s="272" t="str">
        <f ca="1">IFERROR(G90/G92,"")</f>
        <v/>
      </c>
      <c r="I90" s="57"/>
      <c r="J90" s="57"/>
      <c r="K90" s="57"/>
      <c r="L90" s="57"/>
      <c r="M90" s="57"/>
      <c r="N90" s="57"/>
    </row>
    <row r="91" spans="1:14">
      <c r="B91" s="57" t="s">
        <v>58</v>
      </c>
      <c r="C91" s="57"/>
      <c r="D91" s="57"/>
      <c r="E91" s="57"/>
      <c r="F91" s="57"/>
      <c r="G91" s="271">
        <f ca="1">COUNTIF(C80:C86,"n/a")</f>
        <v>0</v>
      </c>
      <c r="H91" s="272" t="str">
        <f ca="1">IFERROR(G91/G92,"")</f>
        <v/>
      </c>
      <c r="I91" s="57"/>
      <c r="J91" s="57"/>
      <c r="K91" s="57"/>
      <c r="L91" s="57"/>
      <c r="M91" s="57"/>
      <c r="N91" s="57"/>
    </row>
    <row r="92" spans="1:14">
      <c r="B92" s="57" t="s">
        <v>59</v>
      </c>
      <c r="C92" s="57"/>
      <c r="D92" s="57"/>
      <c r="E92" s="57"/>
      <c r="F92" s="57"/>
      <c r="G92" s="271">
        <f ca="1">SUM(G89:G91)</f>
        <v>0</v>
      </c>
      <c r="H92" s="58" t="str">
        <f ca="1">IF(OR(G92=0,G92=2),"","NOTE: Total should be equal to 2, please review actions")</f>
        <v/>
      </c>
      <c r="I92" s="57"/>
      <c r="J92" s="57"/>
      <c r="K92" s="57"/>
      <c r="L92" s="57"/>
      <c r="M92" s="57"/>
      <c r="N92" s="57"/>
    </row>
    <row r="93" spans="1:14">
      <c r="B93" s="1"/>
      <c r="C93" s="1"/>
      <c r="D93" s="1"/>
      <c r="E93" s="1"/>
      <c r="F93" s="1"/>
      <c r="G93" s="1"/>
      <c r="H93" s="1"/>
      <c r="I93" s="1"/>
      <c r="J93" s="1"/>
      <c r="K93" s="1"/>
      <c r="L93" s="1"/>
      <c r="M93" s="1"/>
      <c r="N93" s="1"/>
    </row>
    <row r="94" spans="1:14">
      <c r="B94" s="1"/>
      <c r="C94" s="1"/>
      <c r="D94" s="1"/>
      <c r="E94" s="1"/>
      <c r="F94" s="1"/>
      <c r="G94" s="1"/>
      <c r="H94" s="1"/>
      <c r="I94" s="1"/>
      <c r="J94" s="1"/>
      <c r="K94" s="1"/>
      <c r="L94" s="1"/>
      <c r="M94" s="1"/>
      <c r="N94" s="1"/>
    </row>
    <row r="95" spans="1:14">
      <c r="B95" s="1"/>
      <c r="C95" s="1"/>
      <c r="D95" s="1"/>
      <c r="E95" s="1"/>
      <c r="F95" s="1"/>
      <c r="G95" s="1"/>
      <c r="H95" s="1"/>
      <c r="I95" s="1"/>
      <c r="J95" s="1"/>
      <c r="K95" s="1"/>
      <c r="L95" s="1"/>
      <c r="M95" s="1"/>
      <c r="N95" s="1"/>
    </row>
    <row r="96" spans="1:14">
      <c r="B96" s="8" t="s">
        <v>250</v>
      </c>
      <c r="C96" s="1"/>
      <c r="D96" s="1"/>
      <c r="E96" s="1"/>
      <c r="F96" s="1" t="str">
        <f>F1</f>
        <v>Enter the name of your Service here.</v>
      </c>
      <c r="G96" s="1"/>
      <c r="H96" s="1"/>
      <c r="I96" s="1"/>
      <c r="J96" s="1"/>
      <c r="K96" s="1"/>
      <c r="L96" s="1"/>
      <c r="M96" s="1"/>
      <c r="N96" s="1"/>
    </row>
    <row r="97" spans="2:14">
      <c r="B97" s="268" t="s">
        <v>278</v>
      </c>
      <c r="C97" s="1"/>
      <c r="D97" s="1"/>
      <c r="E97" s="1"/>
      <c r="F97" s="1"/>
      <c r="G97" s="1"/>
      <c r="H97" s="1"/>
      <c r="I97" s="1"/>
      <c r="J97" s="1"/>
      <c r="K97" s="1"/>
      <c r="L97" s="1"/>
      <c r="M97" s="1"/>
      <c r="N97" s="1"/>
    </row>
    <row r="98" spans="2:14">
      <c r="B98" s="1"/>
      <c r="C98" s="1"/>
      <c r="D98" s="1"/>
      <c r="E98" s="1"/>
      <c r="F98" s="1"/>
      <c r="G98" s="1"/>
      <c r="H98" s="1"/>
      <c r="I98" s="1"/>
      <c r="J98" s="1"/>
      <c r="K98" s="1"/>
      <c r="L98" s="1"/>
      <c r="M98" s="1"/>
      <c r="N98" s="1"/>
    </row>
    <row r="99" spans="2:14">
      <c r="B99" s="346" t="s">
        <v>41</v>
      </c>
      <c r="C99" s="345" t="s">
        <v>42</v>
      </c>
      <c r="D99" s="344" t="s">
        <v>36</v>
      </c>
      <c r="E99" s="344"/>
      <c r="F99" s="344"/>
      <c r="G99" s="344"/>
      <c r="H99" s="344"/>
      <c r="I99" s="344"/>
      <c r="J99" s="344"/>
      <c r="K99" s="344"/>
      <c r="L99" s="344"/>
      <c r="M99" s="344"/>
      <c r="N99" s="19" t="s">
        <v>35</v>
      </c>
    </row>
    <row r="100" spans="2:14">
      <c r="B100" s="346"/>
      <c r="C100" s="345"/>
      <c r="D100" s="20">
        <v>0</v>
      </c>
      <c r="E100" s="20">
        <v>0.1</v>
      </c>
      <c r="F100" s="20">
        <v>0.2</v>
      </c>
      <c r="G100" s="20">
        <v>0.3</v>
      </c>
      <c r="H100" s="20">
        <v>0.4</v>
      </c>
      <c r="I100" s="20">
        <v>0.5</v>
      </c>
      <c r="J100" s="20">
        <v>0.6</v>
      </c>
      <c r="K100" s="20">
        <v>0.7</v>
      </c>
      <c r="L100" s="20">
        <v>0.8</v>
      </c>
      <c r="M100" s="20">
        <v>0.9</v>
      </c>
      <c r="N100" s="20">
        <v>1</v>
      </c>
    </row>
    <row r="101" spans="2:14">
      <c r="B101" s="21" t="s">
        <v>32</v>
      </c>
      <c r="C101" s="16"/>
      <c r="D101" s="16"/>
      <c r="E101" s="16"/>
      <c r="F101" s="16"/>
      <c r="G101" s="16"/>
      <c r="H101" s="16"/>
      <c r="I101" s="16"/>
      <c r="J101" s="16"/>
      <c r="K101" s="16"/>
      <c r="L101" s="16"/>
      <c r="M101" s="16"/>
      <c r="N101" s="17"/>
    </row>
    <row r="102" spans="2:14">
      <c r="B102" s="15" t="s">
        <v>34</v>
      </c>
      <c r="C102" s="14"/>
      <c r="D102" s="16"/>
      <c r="E102" s="16"/>
      <c r="F102" s="16"/>
      <c r="G102" s="16"/>
      <c r="H102" s="16"/>
      <c r="I102" s="16"/>
      <c r="J102" s="16"/>
      <c r="K102" s="16"/>
      <c r="L102" s="16"/>
      <c r="M102" s="16"/>
      <c r="N102" s="17"/>
    </row>
    <row r="103" spans="2:14">
      <c r="B103" s="217">
        <v>7.05</v>
      </c>
      <c r="C103" s="289" t="str">
        <f ca="1">IF('Reference sheet'!G46="","x",'Reference sheet'!G46)</f>
        <v>x</v>
      </c>
      <c r="D103" s="26" t="str">
        <f t="shared" ref="D103" ca="1" si="79">IF(C103="x","",IF(C103="n/a",".",IF(AND(C103&gt;=0%,C103&lt;=59%),"..",IF(AND(C103&gt;=60%,C103&lt;=99%),"…",IF(C103=100%,"….","")))))</f>
        <v/>
      </c>
      <c r="E103" s="26" t="str">
        <f t="shared" ref="E103" ca="1" si="80">IF(C103="x","",IF(C103="n/a",".",IF(AND(C103&gt;=10%,C103&lt;=59%),"..",IF(AND(C103&gt;=60%,C103&lt;=99%),"…",IF(C103=100%,"….","")))))</f>
        <v/>
      </c>
      <c r="F103" s="26" t="str">
        <f t="shared" ref="F103" ca="1" si="81">IF(C103="x","",IF(C103="n/a",".",IF(AND(C103&gt;=20%,C103&lt;=59%),"..",IF(AND(C103&gt;=60%,C103&lt;=99%),"…",IF(C103=100%,"….","")))))</f>
        <v/>
      </c>
      <c r="G103" s="26" t="str">
        <f t="shared" ref="G103" ca="1" si="82">IF(C103="x","",IF(C103="n/a",".",IF(AND(C103&gt;=30%,C103&lt;=59%),"..",IF(AND(C103&gt;=60%,C103&lt;=99%),"…",IF(C103=100%,"….","")))))</f>
        <v/>
      </c>
      <c r="H103" s="26" t="str">
        <f t="shared" ref="H103" ca="1" si="83">IF(C103="x","",IF(C103="n/a",".",IF(AND(C103&gt;=40%,C103&lt;=59%),"..",IF(AND(C103&gt;=60%,C103&lt;=99%),"…",IF(C103=100%,"….","")))))</f>
        <v/>
      </c>
      <c r="I103" s="26" t="str">
        <f t="shared" ref="I103" ca="1" si="84">IF(C103="x","",IF(C103="n/a",".",IF(AND(C103&gt;=50%,C103&lt;=59%),"..",IF(AND(C103&gt;=60%,C103&lt;=99%),"…",IF(C103=100%,"….","")))))</f>
        <v/>
      </c>
      <c r="J103" s="26" t="str">
        <f t="shared" ref="J103" ca="1" si="85">IF(C103="x","",IF(C103="n/a",".",IF(AND(C103&gt;=60%,C103&lt;=99%),"…",IF(C103=100%,"….",""))))</f>
        <v/>
      </c>
      <c r="K103" s="26" t="str">
        <f t="shared" ref="K103" ca="1" si="86">IF(C103="x","",IF(C103="n/a",".",IF(AND(C103&gt;=70%,C103&lt;=99%),"…",IF(C103=100%,"….",""))))</f>
        <v/>
      </c>
      <c r="L103" s="26" t="str">
        <f t="shared" ref="L103" ca="1" si="87">IF(C103="x","",IF(C103="n/a",".",IF(AND(C103&gt;=80%,C103&lt;=99%),"…",IF(C103=100%,"….",""))))</f>
        <v/>
      </c>
      <c r="M103" s="26" t="str">
        <f t="shared" ref="M103" ca="1" si="88">IF(C103="x","",IF(C103="n/a",".",IF(AND(C103&gt;=90%,C103&lt;=99%),"…",IF(C103=100%,"….",""))))</f>
        <v/>
      </c>
      <c r="N103" s="27" t="str">
        <f t="shared" ref="N103" ca="1" si="89">IF(C103="x","",IF(C103="n/a",".",IF(C103=100%,"….","")))</f>
        <v/>
      </c>
    </row>
    <row r="104" spans="2:14">
      <c r="B104" s="1"/>
      <c r="C104" s="1"/>
      <c r="D104" s="1"/>
      <c r="E104" s="1"/>
      <c r="F104" s="1"/>
      <c r="G104" s="1"/>
      <c r="H104" s="1"/>
      <c r="I104" s="1"/>
      <c r="J104" s="1"/>
      <c r="K104" s="1"/>
      <c r="L104" s="1"/>
      <c r="M104" s="1"/>
      <c r="N104" s="1"/>
    </row>
    <row r="105" spans="2:14">
      <c r="B105" s="37" t="s">
        <v>32</v>
      </c>
      <c r="C105" s="22"/>
      <c r="D105" s="22"/>
      <c r="E105" s="22"/>
      <c r="F105" s="22"/>
      <c r="G105" s="22"/>
      <c r="H105" s="22"/>
      <c r="I105" s="22"/>
      <c r="J105" s="22"/>
      <c r="K105" s="22"/>
      <c r="L105" s="22"/>
      <c r="M105" s="22"/>
      <c r="N105" s="22"/>
    </row>
    <row r="106" spans="2:14">
      <c r="B106" s="22" t="s">
        <v>56</v>
      </c>
      <c r="C106" s="22"/>
      <c r="D106" s="22"/>
      <c r="E106" s="22"/>
      <c r="F106" s="22"/>
      <c r="G106" s="273">
        <f ca="1">COUNTIF(C102:C103,1)</f>
        <v>0</v>
      </c>
      <c r="H106" s="274" t="str">
        <f ca="1">IFERROR(G106/G109,"")</f>
        <v/>
      </c>
      <c r="I106" s="22"/>
      <c r="J106" s="22"/>
      <c r="K106" s="22"/>
      <c r="L106" s="22"/>
      <c r="M106" s="22"/>
      <c r="N106" s="22"/>
    </row>
    <row r="107" spans="2:14">
      <c r="B107" s="22" t="s">
        <v>57</v>
      </c>
      <c r="C107" s="22"/>
      <c r="D107" s="22"/>
      <c r="E107" s="22"/>
      <c r="F107" s="22"/>
      <c r="G107" s="273">
        <f ca="1">COUNTIFS(C102:C103,"&lt;&gt;",C102:C103,"&lt;&gt;n/a",C102:C103,"&lt;&gt;x",C102:C103,"&lt;&gt;1")</f>
        <v>0</v>
      </c>
      <c r="H107" s="274" t="str">
        <f ca="1">IFERROR(G107/G109,"")</f>
        <v/>
      </c>
      <c r="I107" s="22"/>
      <c r="J107" s="22"/>
      <c r="K107" s="22"/>
      <c r="L107" s="22"/>
      <c r="M107" s="22"/>
      <c r="N107" s="22"/>
    </row>
    <row r="108" spans="2:14">
      <c r="B108" s="22" t="s">
        <v>58</v>
      </c>
      <c r="C108" s="22"/>
      <c r="D108" s="22"/>
      <c r="E108" s="22"/>
      <c r="F108" s="22"/>
      <c r="G108" s="273">
        <f ca="1">COUNTIF(C102:C103,"n/a")</f>
        <v>0</v>
      </c>
      <c r="H108" s="148" t="str">
        <f ca="1">IFERROR(G108/G109,"")</f>
        <v/>
      </c>
      <c r="I108" s="22"/>
      <c r="J108" s="22"/>
      <c r="K108" s="22"/>
      <c r="L108" s="22"/>
      <c r="M108" s="22"/>
      <c r="N108" s="22"/>
    </row>
    <row r="109" spans="2:14">
      <c r="B109" s="22" t="s">
        <v>59</v>
      </c>
      <c r="C109" s="22"/>
      <c r="D109" s="22"/>
      <c r="E109" s="22"/>
      <c r="F109" s="22"/>
      <c r="G109" s="273">
        <f ca="1">SUM(G106:G108)</f>
        <v>0</v>
      </c>
      <c r="H109" s="23" t="str">
        <f ca="1">IF(OR(G109=0,G109=1),"","NOTE: Total should be equal to 1, please review actions")</f>
        <v/>
      </c>
      <c r="I109" s="22"/>
      <c r="J109" s="22"/>
      <c r="K109" s="22"/>
      <c r="L109" s="22"/>
      <c r="M109" s="22"/>
      <c r="N109" s="22"/>
    </row>
    <row r="111" spans="2:14" ht="14.1" customHeight="1"/>
    <row r="195" hidden="1"/>
    <row r="304" hidden="1"/>
    <row r="374" hidden="1"/>
  </sheetData>
  <sheetProtection algorithmName="SHA-512" hashValue="4agwPRW4ZNX/CiMSmttVVNKPdsC7ZkLhsrtA6OXE8sPp+ukUGLZ7n+oQV0wEDII94toNCGop1QZHPlgjpslaXA==" saltValue="40uhNf+wsBtiZA0l/vTGJQ==" spinCount="100000" sheet="1" objects="1" scenarios="1"/>
  <mergeCells count="20">
    <mergeCell ref="S7:S8"/>
    <mergeCell ref="D58:M58"/>
    <mergeCell ref="C58:C59"/>
    <mergeCell ref="Q27:S27"/>
    <mergeCell ref="Q18:S18"/>
    <mergeCell ref="Q7:Q8"/>
    <mergeCell ref="D4:M4"/>
    <mergeCell ref="B4:B5"/>
    <mergeCell ref="C4:C5"/>
    <mergeCell ref="R7:R8"/>
    <mergeCell ref="D99:M99"/>
    <mergeCell ref="C99:C100"/>
    <mergeCell ref="B99:B100"/>
    <mergeCell ref="B33:B34"/>
    <mergeCell ref="C33:C34"/>
    <mergeCell ref="D33:M33"/>
    <mergeCell ref="B58:B59"/>
    <mergeCell ref="B78:B79"/>
    <mergeCell ref="C78:C79"/>
    <mergeCell ref="D78:M78"/>
  </mergeCells>
  <conditionalFormatting sqref="D1:N3 D33 N33 D34:N35 D78 N78 D58 N58 D4 N4 D79:N80 D5:N19 D21:N32 D37:N57 D59:N77 D82:N109">
    <cfRule type="cellIs" dxfId="22" priority="187" operator="equal">
      <formula>"…."</formula>
    </cfRule>
    <cfRule type="cellIs" dxfId="21" priority="188" operator="equal">
      <formula>"…"</formula>
    </cfRule>
    <cfRule type="cellIs" dxfId="20" priority="189" operator="equal">
      <formula>".."</formula>
    </cfRule>
    <cfRule type="cellIs" dxfId="19" priority="190" operator="equal">
      <formula>"."</formula>
    </cfRule>
  </conditionalFormatting>
  <conditionalFormatting sqref="C35 C1:C4 C80 C6:C19 C21:C33 C37:C58 C60:C78 C82:C109">
    <cfRule type="cellIs" dxfId="18" priority="186" operator="equal">
      <formula>"x"</formula>
    </cfRule>
  </conditionalFormatting>
  <conditionalFormatting sqref="D36:N36">
    <cfRule type="cellIs" dxfId="17" priority="182" operator="equal">
      <formula>"…."</formula>
    </cfRule>
    <cfRule type="cellIs" dxfId="16" priority="183" operator="equal">
      <formula>"…"</formula>
    </cfRule>
    <cfRule type="cellIs" dxfId="15" priority="184" operator="equal">
      <formula>".."</formula>
    </cfRule>
    <cfRule type="cellIs" dxfId="14" priority="185" operator="equal">
      <formula>"."</formula>
    </cfRule>
  </conditionalFormatting>
  <conditionalFormatting sqref="C36">
    <cfRule type="cellIs" dxfId="13" priority="181" operator="equal">
      <formula>"x"</formula>
    </cfRule>
  </conditionalFormatting>
  <conditionalFormatting sqref="D81:N81">
    <cfRule type="cellIs" dxfId="12" priority="127" operator="equal">
      <formula>"…."</formula>
    </cfRule>
    <cfRule type="cellIs" dxfId="11" priority="128" operator="equal">
      <formula>"…"</formula>
    </cfRule>
    <cfRule type="cellIs" dxfId="10" priority="129" operator="equal">
      <formula>".."</formula>
    </cfRule>
    <cfRule type="cellIs" dxfId="9" priority="130" operator="equal">
      <formula>"."</formula>
    </cfRule>
  </conditionalFormatting>
  <conditionalFormatting sqref="C81">
    <cfRule type="cellIs" dxfId="8" priority="126" operator="equal">
      <formula>"x"</formula>
    </cfRule>
  </conditionalFormatting>
  <conditionalFormatting sqref="S9:S14">
    <cfRule type="cellIs" dxfId="7" priority="83" operator="notEqual">
      <formula>1</formula>
    </cfRule>
  </conditionalFormatting>
  <conditionalFormatting sqref="R20:R25">
    <cfRule type="cellIs" dxfId="6" priority="82" operator="notEqual">
      <formula>0</formula>
    </cfRule>
  </conditionalFormatting>
  <conditionalFormatting sqref="R29:R34">
    <cfRule type="cellIs" dxfId="5" priority="81" operator="between">
      <formula>0.001</formula>
      <formula>1</formula>
    </cfRule>
  </conditionalFormatting>
  <conditionalFormatting sqref="D20:N20">
    <cfRule type="cellIs" dxfId="4" priority="22" operator="equal">
      <formula>"…."</formula>
    </cfRule>
    <cfRule type="cellIs" dxfId="3" priority="23" operator="equal">
      <formula>"…"</formula>
    </cfRule>
    <cfRule type="cellIs" dxfId="2" priority="24" operator="equal">
      <formula>".."</formula>
    </cfRule>
    <cfRule type="cellIs" dxfId="1" priority="25" operator="equal">
      <formula>"."</formula>
    </cfRule>
  </conditionalFormatting>
  <conditionalFormatting sqref="C20">
    <cfRule type="cellIs" dxfId="0" priority="21" operator="equal">
      <formula>"x"</formula>
    </cfRule>
  </conditionalFormatting>
  <hyperlinks>
    <hyperlink ref="B103" location="RR!A8.05" display="RR!A8.05" xr:uid="{00000000-0004-0000-1A00-000004000000}"/>
    <hyperlink ref="B84" location="CompCare!A5.07" display="CompCare!A5.07" xr:uid="{00000000-0004-0000-1A00-000028000000}"/>
    <hyperlink ref="B86" location="CompCare!A5.09" display="CompCare!A5.09" xr:uid="{00000000-0004-0000-1A00-00002A000000}"/>
    <hyperlink ref="B63" location="MedSafety!A4.06" display="MedSafety!A4.06" xr:uid="{00000000-0004-0000-1A00-00004B000000}"/>
    <hyperlink ref="B64" location="MedSafety!A4.07" display="MedSafety!A4.07" xr:uid="{00000000-0004-0000-1A00-00004C000000}"/>
    <hyperlink ref="B67" location="MedSafety!A4.09" display="MedSafety!A4.09" xr:uid="{00000000-0004-0000-1A00-00004E000000}"/>
    <hyperlink ref="B38" location="Partnering!A2.05" display="Partnering!A2.05" xr:uid="{00000000-0004-0000-1A00-000069000000}"/>
    <hyperlink ref="B39" location="Partnering!A2.06" display="Partnering!A2.06" xr:uid="{00000000-0004-0000-1A00-00006A000000}"/>
    <hyperlink ref="B40" location="Partnering!A2.07" display="Partnering!A2.07" xr:uid="{00000000-0004-0000-1A00-00006B000000}"/>
    <hyperlink ref="B42" location="Partnering!A2.10" display="Partnering!A2.10" xr:uid="{00000000-0004-0000-1A00-00006E000000}"/>
    <hyperlink ref="B44" location="Partnering!A2.11" display="Partnering!A2.11" xr:uid="{00000000-0004-0000-1A00-00006F000000}"/>
    <hyperlink ref="B46" location="Partnering!A2.12" display="Partnering!A2.12" xr:uid="{00000000-0004-0000-1A00-000070000000}"/>
    <hyperlink ref="B9" location="Governance!A1.01" display="Governance!A1.01" xr:uid="{00000000-0004-0000-1A00-000073000000}"/>
    <hyperlink ref="B10" location="Governance!A1.03" display="Governance!A1.03" xr:uid="{00000000-0004-0000-1A00-000075000000}"/>
    <hyperlink ref="B11" location="Governance!A1.04" display="Governance!A1.04" xr:uid="{00000000-0004-0000-1A00-000076000000}"/>
    <hyperlink ref="B14" location="Governance!A1.07" display="Governance!A1.07" xr:uid="{00000000-0004-0000-1A00-000079000000}"/>
    <hyperlink ref="B15" location="Governance!A1.08" display="Governance!A1.08" xr:uid="{00000000-0004-0000-1A00-00007A000000}"/>
    <hyperlink ref="B17" location="Governance!A1.13" display="Governance!A1.13" xr:uid="{00000000-0004-0000-1A00-00007F000000}"/>
    <hyperlink ref="B19" location="Governance!A1.15" display="Governance!A1.15" xr:uid="{00000000-0004-0000-1A00-000081000000}"/>
    <hyperlink ref="B22" location="Governance!A1.19" display="Governance!A1.19" xr:uid="{00000000-0004-0000-1A00-000085000000}"/>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7" manualBreakCount="7">
    <brk id="67" max="16383" man="1"/>
    <brk id="104" max="16383" man="1"/>
    <brk id="153" max="16383" man="1"/>
    <brk id="197" max="16383" man="1"/>
    <brk id="269" max="16383" man="1"/>
    <brk id="306" max="16383" man="1"/>
    <brk id="3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5A4"/>
  </sheetPr>
  <dimension ref="A1:AC120"/>
  <sheetViews>
    <sheetView showGridLines="0" zoomScaleNormal="100" workbookViewId="0">
      <pane xSplit="2" ySplit="3" topLeftCell="C9" activePane="bottomRight" state="frozen"/>
      <selection activeCell="D6" sqref="D6"/>
      <selection pane="topRight" activeCell="D6" sqref="D6"/>
      <selection pane="bottomLeft" activeCell="D6" sqref="D6"/>
      <selection pane="bottomRight" activeCell="C12" sqref="C12"/>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100.42578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29" s="325" customFormat="1">
      <c r="A1" s="327" t="s">
        <v>279</v>
      </c>
      <c r="Y1" s="325" t="s">
        <v>35</v>
      </c>
      <c r="Z1" s="325" t="s">
        <v>178</v>
      </c>
      <c r="AA1" s="325" t="s">
        <v>155</v>
      </c>
      <c r="AB1" s="325" t="s">
        <v>154</v>
      </c>
      <c r="AC1" s="325" t="s">
        <v>37</v>
      </c>
    </row>
    <row r="2" spans="1:29" s="325" customFormat="1" ht="39.950000000000003" customHeight="1">
      <c r="B2" s="328" t="s">
        <v>0</v>
      </c>
      <c r="C2" s="328"/>
      <c r="Y2" s="325" t="s">
        <v>38</v>
      </c>
      <c r="Z2" s="325" t="s">
        <v>39</v>
      </c>
      <c r="AA2" s="325" t="s">
        <v>40</v>
      </c>
    </row>
    <row r="3" spans="1:29" ht="51">
      <c r="A3" s="238" t="s">
        <v>1</v>
      </c>
      <c r="B3" s="32" t="s">
        <v>2</v>
      </c>
      <c r="C3" s="306" t="s">
        <v>254</v>
      </c>
      <c r="D3" s="307" t="s">
        <v>3</v>
      </c>
      <c r="E3" s="307" t="s">
        <v>4</v>
      </c>
      <c r="F3" s="32" t="s">
        <v>156</v>
      </c>
      <c r="G3" s="32" t="s">
        <v>5</v>
      </c>
      <c r="H3" s="32" t="s">
        <v>6</v>
      </c>
      <c r="I3" s="198" t="s">
        <v>7</v>
      </c>
      <c r="J3" s="200" t="s">
        <v>8</v>
      </c>
      <c r="K3" s="200" t="s">
        <v>150</v>
      </c>
    </row>
    <row r="4" spans="1:29">
      <c r="A4" s="109" t="s">
        <v>9</v>
      </c>
      <c r="B4" s="110"/>
      <c r="C4" s="293"/>
      <c r="D4" s="111"/>
      <c r="E4" s="111"/>
      <c r="F4" s="111"/>
      <c r="G4" s="110"/>
      <c r="H4" s="111"/>
      <c r="I4" s="150"/>
      <c r="J4" s="202"/>
      <c r="K4" s="203"/>
    </row>
    <row r="5" spans="1:29">
      <c r="A5" s="106" t="s">
        <v>9</v>
      </c>
      <c r="B5" s="107"/>
      <c r="C5" s="294"/>
      <c r="D5" s="108"/>
      <c r="E5" s="108"/>
      <c r="F5" s="108"/>
      <c r="G5" s="107"/>
      <c r="H5" s="108"/>
      <c r="I5" s="151"/>
      <c r="J5" s="258"/>
      <c r="K5" s="201"/>
    </row>
    <row r="6" spans="1:29" ht="333.75" customHeight="1">
      <c r="A6" s="46">
        <v>1.01</v>
      </c>
      <c r="B6" s="298" t="s">
        <v>258</v>
      </c>
      <c r="C6" s="314" t="s">
        <v>261</v>
      </c>
      <c r="D6" s="207" t="s">
        <v>191</v>
      </c>
      <c r="E6" s="35"/>
      <c r="F6" s="45" t="str">
        <f>IF(R1.01=$Y$1,100%,IF(R1.01=$Z$1,80%,IF(R1.01=$AA$1,50%,IF(R1.01=$AB$1,20%,""))))</f>
        <v/>
      </c>
      <c r="G6" s="33"/>
      <c r="H6" s="34"/>
      <c r="I6" s="199"/>
      <c r="J6" s="259"/>
      <c r="K6" s="209" t="s">
        <v>196</v>
      </c>
    </row>
    <row r="7" spans="1:29" ht="63.75">
      <c r="A7" s="46">
        <v>1.03</v>
      </c>
      <c r="B7" s="320" t="s">
        <v>187</v>
      </c>
      <c r="C7" s="303" t="s">
        <v>260</v>
      </c>
      <c r="D7" s="208" t="s">
        <v>192</v>
      </c>
      <c r="E7" s="35"/>
      <c r="F7" s="45" t="str">
        <f>IF(R1.03=$Y$1,100%,IF(R1.03=$Z$1,80%,IF(R1.03=$AA$1,50%,IF(R1.03=$AB$1,20%,""))))</f>
        <v/>
      </c>
      <c r="G7" s="33"/>
      <c r="H7" s="34"/>
      <c r="I7" s="199"/>
      <c r="J7" s="259"/>
      <c r="K7" s="209" t="s">
        <v>197</v>
      </c>
    </row>
    <row r="8" spans="1:29" ht="148.5" customHeight="1">
      <c r="A8" s="46">
        <v>1.04</v>
      </c>
      <c r="B8" s="300" t="s">
        <v>188</v>
      </c>
      <c r="C8" s="303" t="s">
        <v>260</v>
      </c>
      <c r="D8" s="208" t="s">
        <v>193</v>
      </c>
      <c r="E8" s="35"/>
      <c r="F8" s="45" t="str">
        <f>IF(R1.04=$Y$1,100%,IF(R1.04=$Z$1,80%,IF(R1.04=$AA$1,50%,IF(R1.04=$AB$1,20%,IF(R1.04=$AC$1,"n/a","")))))</f>
        <v/>
      </c>
      <c r="G8" s="33"/>
      <c r="H8" s="34"/>
      <c r="I8" s="199"/>
      <c r="J8" s="259"/>
      <c r="K8" s="209" t="s">
        <v>198</v>
      </c>
    </row>
    <row r="9" spans="1:29">
      <c r="A9" s="109" t="s">
        <v>201</v>
      </c>
      <c r="B9" s="110"/>
      <c r="C9" s="293"/>
      <c r="D9" s="111"/>
      <c r="E9" s="111"/>
      <c r="F9" s="111"/>
      <c r="G9" s="110"/>
      <c r="H9" s="111"/>
      <c r="I9" s="150"/>
      <c r="J9" s="202"/>
      <c r="K9" s="111"/>
    </row>
    <row r="10" spans="1:29">
      <c r="A10" s="106" t="s">
        <v>11</v>
      </c>
      <c r="B10" s="107"/>
      <c r="C10" s="323"/>
      <c r="D10" s="108"/>
      <c r="E10" s="108"/>
      <c r="F10" s="108"/>
      <c r="G10" s="107"/>
      <c r="H10" s="108"/>
      <c r="I10" s="151"/>
      <c r="J10" s="258"/>
      <c r="K10" s="108"/>
    </row>
    <row r="11" spans="1:29" ht="81" customHeight="1">
      <c r="A11" s="46">
        <v>1.07</v>
      </c>
      <c r="B11" s="320" t="s">
        <v>189</v>
      </c>
      <c r="C11" s="324" t="s">
        <v>260</v>
      </c>
      <c r="D11" s="207" t="s">
        <v>194</v>
      </c>
      <c r="E11" s="35"/>
      <c r="F11" s="45" t="str">
        <f>IF(R1.07=$Y$1,100%,IF(R1.07=$Z$1,80%,IF(R1.07=$AA$1,50%,IF(R1.07=$AB$1,20%,""))))</f>
        <v/>
      </c>
      <c r="G11" s="33"/>
      <c r="H11" s="34"/>
      <c r="I11" s="199"/>
      <c r="J11" s="259"/>
      <c r="K11" s="209" t="s">
        <v>199</v>
      </c>
    </row>
    <row r="12" spans="1:29" ht="181.5" customHeight="1">
      <c r="A12" s="46">
        <v>1.08</v>
      </c>
      <c r="B12" s="296" t="s">
        <v>257</v>
      </c>
      <c r="C12" s="315" t="s">
        <v>262</v>
      </c>
      <c r="D12" s="208" t="s">
        <v>195</v>
      </c>
      <c r="E12" s="35"/>
      <c r="F12" s="45" t="str">
        <f>IF(R1.08=$Y$1,100%,IF(R1.08=$Z$1,80%,IF(R1.08=$AA$1,50%,IF(R1.08=$AB$1,20%,""))))</f>
        <v/>
      </c>
      <c r="G12" s="33"/>
      <c r="H12" s="34"/>
      <c r="I12" s="199"/>
      <c r="J12" s="259"/>
      <c r="K12" s="209" t="s">
        <v>200</v>
      </c>
    </row>
    <row r="13" spans="1:29">
      <c r="A13" s="106" t="s">
        <v>13</v>
      </c>
      <c r="B13" s="107"/>
      <c r="C13" s="295"/>
      <c r="D13" s="174"/>
      <c r="E13" s="108"/>
      <c r="F13" s="108"/>
      <c r="G13" s="107"/>
      <c r="H13" s="108"/>
      <c r="I13" s="151"/>
      <c r="J13" s="258"/>
      <c r="K13" s="108"/>
    </row>
    <row r="14" spans="1:29" ht="147" customHeight="1">
      <c r="A14" s="46">
        <v>1.1299999999999999</v>
      </c>
      <c r="B14" s="297" t="s">
        <v>256</v>
      </c>
      <c r="C14" s="316" t="s">
        <v>263</v>
      </c>
      <c r="D14" s="208" t="s">
        <v>14</v>
      </c>
      <c r="E14" s="35"/>
      <c r="F14" s="45" t="str">
        <f>IF(R1.13=$Y$1,100%,IF(R1.13=$Z$1,80%,IF(R1.13=$AA$1,50%,IF(R1.13=$AB$1,20%,""))))</f>
        <v/>
      </c>
      <c r="G14" s="33"/>
      <c r="H14" s="34"/>
      <c r="I14" s="199"/>
      <c r="J14" s="259"/>
      <c r="K14" s="209" t="s">
        <v>147</v>
      </c>
    </row>
    <row r="15" spans="1:29">
      <c r="A15" s="106" t="s">
        <v>16</v>
      </c>
      <c r="B15" s="107"/>
      <c r="C15" s="295"/>
      <c r="D15" s="174"/>
      <c r="E15" s="108"/>
      <c r="F15" s="108"/>
      <c r="G15" s="107"/>
      <c r="H15" s="108"/>
      <c r="I15" s="151"/>
      <c r="J15" s="258"/>
      <c r="K15" s="108"/>
    </row>
    <row r="16" spans="1:29" ht="84" customHeight="1">
      <c r="A16" s="46">
        <v>1.1499999999999999</v>
      </c>
      <c r="B16" s="299" t="s">
        <v>190</v>
      </c>
      <c r="C16" s="303" t="s">
        <v>260</v>
      </c>
      <c r="D16" s="208" t="s">
        <v>15</v>
      </c>
      <c r="E16" s="35"/>
      <c r="F16" s="45" t="str">
        <f>IF(R1.15=$Y$1,100%,IF(R1.15=$Z$1,80%,IF(R1.15=$AA$1,50%,IF(R1.15=$AB$1,20%,""))))</f>
        <v/>
      </c>
      <c r="G16" s="33"/>
      <c r="H16" s="34"/>
      <c r="I16" s="199"/>
      <c r="J16" s="259"/>
      <c r="K16" s="209" t="s">
        <v>148</v>
      </c>
    </row>
    <row r="17" spans="1:11">
      <c r="A17" s="109" t="s">
        <v>17</v>
      </c>
      <c r="B17" s="110"/>
      <c r="C17" s="293"/>
      <c r="D17" s="111"/>
      <c r="E17" s="111"/>
      <c r="F17" s="111"/>
      <c r="G17" s="110"/>
      <c r="H17" s="111"/>
      <c r="I17" s="150"/>
      <c r="J17" s="202"/>
      <c r="K17" s="111"/>
    </row>
    <row r="18" spans="1:11">
      <c r="A18" s="106" t="s">
        <v>202</v>
      </c>
      <c r="B18" s="107"/>
      <c r="C18" s="294"/>
      <c r="D18" s="108"/>
      <c r="E18" s="108"/>
      <c r="F18" s="108"/>
      <c r="G18" s="107"/>
      <c r="H18" s="108"/>
      <c r="I18" s="151"/>
      <c r="J18" s="260"/>
      <c r="K18" s="108"/>
    </row>
    <row r="19" spans="1:11" ht="168.75" customHeight="1">
      <c r="A19" s="46">
        <v>1.19</v>
      </c>
      <c r="B19" s="296" t="s">
        <v>255</v>
      </c>
      <c r="C19" s="315" t="s">
        <v>264</v>
      </c>
      <c r="D19" s="208" t="s">
        <v>18</v>
      </c>
      <c r="E19" s="35"/>
      <c r="F19" s="45" t="str">
        <f>IF(R1.19=$Y$1,100%,IF(R1.19=$Z$1,80%,IF(R1.19=$AA$1,50%,IF(R1.19=$AB$1,20%,""))))</f>
        <v/>
      </c>
      <c r="G19" s="33"/>
      <c r="H19" s="34"/>
      <c r="I19" s="199"/>
      <c r="J19" s="259"/>
      <c r="K19" s="209" t="s">
        <v>149</v>
      </c>
    </row>
    <row r="20" spans="1:11" s="280" customFormat="1" ht="18">
      <c r="A20" s="275"/>
      <c r="B20" s="276"/>
      <c r="C20" s="276"/>
      <c r="D20" s="276"/>
      <c r="E20" s="308"/>
      <c r="F20" s="312"/>
      <c r="G20" s="310"/>
      <c r="H20" s="277"/>
      <c r="I20" s="276"/>
      <c r="J20" s="278"/>
      <c r="K20" s="279"/>
    </row>
    <row r="21" spans="1:11" s="286" customFormat="1" ht="18">
      <c r="A21" s="281"/>
      <c r="B21" s="282"/>
      <c r="C21" s="282"/>
      <c r="D21" s="282"/>
      <c r="E21" s="309"/>
      <c r="F21" s="313"/>
      <c r="G21" s="311"/>
      <c r="H21" s="283"/>
      <c r="I21" s="282"/>
      <c r="J21" s="284"/>
      <c r="K21" s="285"/>
    </row>
    <row r="22" spans="1:11" s="286" customFormat="1" ht="18">
      <c r="A22" s="281"/>
      <c r="B22" s="282"/>
      <c r="C22" s="282"/>
      <c r="D22" s="282"/>
      <c r="E22" s="309"/>
      <c r="F22" s="313"/>
      <c r="G22" s="311"/>
      <c r="H22" s="283"/>
      <c r="I22" s="282"/>
      <c r="J22" s="284"/>
      <c r="K22" s="285"/>
    </row>
    <row r="23" spans="1:11" s="286" customFormat="1" ht="18">
      <c r="A23" s="281"/>
      <c r="B23" s="282"/>
      <c r="C23" s="282"/>
      <c r="D23" s="282"/>
      <c r="E23" s="309"/>
      <c r="F23" s="313"/>
      <c r="G23" s="311"/>
      <c r="H23" s="283"/>
      <c r="I23" s="282"/>
      <c r="J23" s="284"/>
      <c r="K23" s="285"/>
    </row>
    <row r="32" spans="1:11" hidden="1"/>
    <row r="33" hidden="1"/>
    <row r="34" hidden="1"/>
    <row r="35" hidden="1"/>
    <row r="36" hidden="1"/>
    <row r="37"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autoFilter ref="A3:K23" xr:uid="{00000000-0009-0000-0000-000001000000}"/>
  <conditionalFormatting sqref="E6">
    <cfRule type="cellIs" dxfId="46" priority="70" operator="equal">
      <formula>"Not met"</formula>
    </cfRule>
  </conditionalFormatting>
  <conditionalFormatting sqref="E7">
    <cfRule type="cellIs" dxfId="45" priority="31" operator="equal">
      <formula>"Not met"</formula>
    </cfRule>
  </conditionalFormatting>
  <conditionalFormatting sqref="E8">
    <cfRule type="cellIs" dxfId="44" priority="30" operator="equal">
      <formula>"Not met"</formula>
    </cfRule>
  </conditionalFormatting>
  <conditionalFormatting sqref="E11">
    <cfRule type="cellIs" dxfId="43" priority="27" operator="equal">
      <formula>"Not met"</formula>
    </cfRule>
  </conditionalFormatting>
  <conditionalFormatting sqref="E12">
    <cfRule type="cellIs" dxfId="42" priority="26" operator="equal">
      <formula>"Not met"</formula>
    </cfRule>
  </conditionalFormatting>
  <conditionalFormatting sqref="E14">
    <cfRule type="cellIs" dxfId="41" priority="21" operator="equal">
      <formula>"Not met"</formula>
    </cfRule>
  </conditionalFormatting>
  <conditionalFormatting sqref="E16">
    <cfRule type="cellIs" dxfId="40" priority="19" operator="equal">
      <formula>"Not met"</formula>
    </cfRule>
  </conditionalFormatting>
  <conditionalFormatting sqref="E19">
    <cfRule type="cellIs" dxfId="39" priority="15" operator="equal">
      <formula>"Not met"</formula>
    </cfRule>
  </conditionalFormatting>
  <conditionalFormatting sqref="G20">
    <cfRule type="cellIs" dxfId="38" priority="4" operator="equal">
      <formula>"Not met"</formula>
    </cfRule>
  </conditionalFormatting>
  <conditionalFormatting sqref="G21">
    <cfRule type="cellIs" dxfId="37" priority="3" operator="equal">
      <formula>"Not met"</formula>
    </cfRule>
  </conditionalFormatting>
  <conditionalFormatting sqref="G22">
    <cfRule type="cellIs" dxfId="36" priority="2" operator="equal">
      <formula>"Not met"</formula>
    </cfRule>
  </conditionalFormatting>
  <conditionalFormatting sqref="G23">
    <cfRule type="cellIs" dxfId="35" priority="1" operator="equal">
      <formula>"Not met"</formula>
    </cfRule>
  </conditionalFormatting>
  <dataValidations count="5">
    <dataValidation type="list" allowBlank="1" showInputMessage="1" showErrorMessage="1" sqref="J6:J9 J19 J11:J17" xr:uid="{00000000-0002-0000-0100-000000000000}">
      <formula1>$Y$2:$AA$2</formula1>
    </dataValidation>
    <dataValidation type="list" allowBlank="1" showInputMessage="1" showErrorMessage="1" sqref="E6:E7 E19 E11:E17 E9 G20:G22" xr:uid="{00000000-0002-0000-0100-000001000000}">
      <formula1>$Y$1:$AB$1</formula1>
    </dataValidation>
    <dataValidation allowBlank="1" showInputMessage="1" showErrorMessage="1" prompt="Value must be between 0% to 100%." sqref="H20:H23 F14 F19 F16 F11:F12 F6:F8" xr:uid="{00000000-0002-0000-0100-000002000000}"/>
    <dataValidation type="list" allowBlank="1" showInputMessage="1" showErrorMessage="1" sqref="E8 G23" xr:uid="{00000000-0002-0000-0100-000005000000}">
      <formula1>$Y$1:$AC$1</formula1>
    </dataValidation>
    <dataValidation type="date" allowBlank="1" showInputMessage="1" showErrorMessage="1" prompt="Enter a date value (for example, 19/10/2020)" sqref="K20:K23 I6:I19" xr:uid="{00000000-0002-0000-0100-000004000000}">
      <formula1>StartDate</formula1>
      <formula2>EndDate</formula2>
    </dataValidation>
  </dataValidations>
  <hyperlinks>
    <hyperlink ref="K6" location="'Gov-TL'!T1.01" display="Click here to navigate to the task list for Action 1.01" xr:uid="{00000000-0004-0000-0100-000000000000}"/>
    <hyperlink ref="K7" location="'Gov-TL'!T1.03" display="Click here to navigate to the task list for Action 1.03" xr:uid="{00000000-0004-0000-0100-000002000000}"/>
    <hyperlink ref="K8" location="'Gov-TL'!T1.04" display="Click here to navigate to the task list for Action 1.04" xr:uid="{00000000-0004-0000-0100-000003000000}"/>
    <hyperlink ref="K11" location="'Gov-TL'!T1.07" display="Click here to navigate to the task list for Action 1.07" xr:uid="{00000000-0004-0000-0100-000006000000}"/>
    <hyperlink ref="K12" location="'Gov-TL'!T1.08" display="Click here to navigate to the task list for Action 1.08" xr:uid="{00000000-0004-0000-0100-000007000000}"/>
    <hyperlink ref="K14" location="'Gov-TL'!T1.13" display="Click here to navigate to the task list for Action 1.13" xr:uid="{00000000-0004-0000-0100-00000C000000}"/>
    <hyperlink ref="K16" location="'Gov-TL'!T1.15" display="Click here to navigate to the task list for Action 1.15" xr:uid="{00000000-0004-0000-0100-00000E000000}"/>
    <hyperlink ref="K19" location="'Gov-TL'!T1.19" display="Click here to navigate to the task list for Action 1.19" xr:uid="{00000000-0004-0000-0100-000012000000}"/>
    <hyperlink ref="D11" location="'Gov-EL'!E1.07" display="Click here to navigate to the list of evidence for Action 1.07" xr:uid="{00000000-0004-0000-0100-000027000000}"/>
    <hyperlink ref="D12" location="'Gov-EL'!E1.08" display="Click here to navigate to the list of evidence for Action 1.08" xr:uid="{00000000-0004-0000-0100-000028000000}"/>
    <hyperlink ref="D14" location="'Gov-EL'!E1.13" display="Click here to navigate to the list of evidence for Action 1.13" xr:uid="{00000000-0004-0000-0100-00002D000000}"/>
    <hyperlink ref="D16" location="'Gov-EL'!E1.15" display="Click here to navigate to the list of evidence for Action 1.15" xr:uid="{00000000-0004-0000-0100-00002F000000}"/>
    <hyperlink ref="D19" location="'Gov-EL'!E1.19" display="Click here to navigate to the list of evidence for Action 1.19" xr:uid="{00000000-0004-0000-0100-000033000000}"/>
    <hyperlink ref="D8" location="'Gov-EL'!E1.04" display="Click here to navigate to the list of evidence for Action 1.04" xr:uid="{00000000-0004-0000-0100-000024000000}"/>
    <hyperlink ref="D7" location="'Gov-EL'!E1.03" display="Click here to navigate to the list of evidence for Action 1.03" xr:uid="{00000000-0004-0000-0100-000023000000}"/>
    <hyperlink ref="D6" location="'Gov-EL'!E1.01" display="Click here to navigate to the list of evidence for Action 1.01" xr:uid="{00000000-0004-0000-0100-00002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C8E3"/>
  </sheetPr>
  <dimension ref="A1:E53"/>
  <sheetViews>
    <sheetView showGridLines="0" workbookViewId="0">
      <pane ySplit="5" topLeftCell="A6" activePane="bottomLeft" state="frozen"/>
      <selection activeCell="C4" sqref="C4"/>
      <selection pane="bottomLeft" activeCell="D15" sqref="D15"/>
    </sheetView>
  </sheetViews>
  <sheetFormatPr defaultColWidth="0" defaultRowHeight="12.75"/>
  <cols>
    <col min="1" max="1" width="1.7109375" style="329" customWidth="1"/>
    <col min="2" max="2" width="6.7109375" customWidth="1"/>
    <col min="3" max="4" width="91.7109375" customWidth="1"/>
    <col min="5" max="5" width="1.7109375" style="329" customWidth="1"/>
    <col min="6" max="16384" width="9.140625" hidden="1"/>
  </cols>
  <sheetData>
    <row r="1" spans="1:5" s="325" customFormat="1">
      <c r="B1" s="327" t="s">
        <v>280</v>
      </c>
    </row>
    <row r="3" spans="1:5" ht="25.5">
      <c r="B3" s="48" t="s">
        <v>0</v>
      </c>
      <c r="C3" s="1"/>
      <c r="D3" s="1"/>
    </row>
    <row r="4" spans="1:5">
      <c r="B4" s="1"/>
      <c r="C4" s="1"/>
      <c r="D4" s="1"/>
    </row>
    <row r="5" spans="1:5" s="233" customFormat="1" ht="25.5" customHeight="1">
      <c r="A5" s="330"/>
      <c r="B5" s="228" t="s">
        <v>1</v>
      </c>
      <c r="C5" s="231" t="s">
        <v>140</v>
      </c>
      <c r="D5" s="232" t="s">
        <v>141</v>
      </c>
      <c r="E5" s="330"/>
    </row>
    <row r="6" spans="1:5">
      <c r="B6" s="128" t="s">
        <v>9</v>
      </c>
      <c r="C6" s="96"/>
      <c r="D6" s="97"/>
    </row>
    <row r="7" spans="1:5">
      <c r="B7" s="129" t="s">
        <v>9</v>
      </c>
      <c r="C7" s="130"/>
      <c r="D7" s="131"/>
    </row>
    <row r="8" spans="1:5">
      <c r="B8" s="210">
        <v>1.01</v>
      </c>
      <c r="C8" s="104" t="s">
        <v>134</v>
      </c>
      <c r="D8" s="105"/>
    </row>
    <row r="9" spans="1:5">
      <c r="B9" s="255"/>
      <c r="C9" s="104" t="s">
        <v>135</v>
      </c>
      <c r="D9" s="105"/>
    </row>
    <row r="10" spans="1:5">
      <c r="B10" s="255"/>
      <c r="C10" s="104" t="s">
        <v>136</v>
      </c>
      <c r="D10" s="105"/>
    </row>
    <row r="11" spans="1:5">
      <c r="B11" s="255"/>
      <c r="C11" s="104" t="s">
        <v>137</v>
      </c>
      <c r="D11" s="105"/>
    </row>
    <row r="12" spans="1:5">
      <c r="B12" s="255"/>
      <c r="C12" s="104" t="s">
        <v>138</v>
      </c>
      <c r="D12" s="105"/>
    </row>
    <row r="13" spans="1:5">
      <c r="B13" s="210">
        <v>1.03</v>
      </c>
      <c r="C13" s="104" t="s">
        <v>134</v>
      </c>
      <c r="D13" s="105"/>
    </row>
    <row r="14" spans="1:5">
      <c r="B14" s="255"/>
      <c r="C14" s="104" t="s">
        <v>135</v>
      </c>
      <c r="D14" s="105"/>
    </row>
    <row r="15" spans="1:5">
      <c r="B15" s="255"/>
      <c r="C15" s="104" t="s">
        <v>136</v>
      </c>
      <c r="D15" s="105"/>
    </row>
    <row r="16" spans="1:5">
      <c r="B16" s="255"/>
      <c r="C16" s="104" t="s">
        <v>137</v>
      </c>
      <c r="D16" s="105"/>
    </row>
    <row r="17" spans="2:4">
      <c r="B17" s="255"/>
      <c r="C17" s="104" t="s">
        <v>138</v>
      </c>
      <c r="D17" s="105"/>
    </row>
    <row r="18" spans="2:4">
      <c r="B18" s="210">
        <v>1.04</v>
      </c>
      <c r="C18" s="104" t="s">
        <v>134</v>
      </c>
      <c r="D18" s="105"/>
    </row>
    <row r="19" spans="2:4">
      <c r="B19" s="255"/>
      <c r="C19" s="104" t="s">
        <v>135</v>
      </c>
      <c r="D19" s="105"/>
    </row>
    <row r="20" spans="2:4">
      <c r="B20" s="255"/>
      <c r="C20" s="104" t="s">
        <v>136</v>
      </c>
      <c r="D20" s="105"/>
    </row>
    <row r="21" spans="2:4">
      <c r="B21" s="255"/>
      <c r="C21" s="104" t="s">
        <v>137</v>
      </c>
      <c r="D21" s="105"/>
    </row>
    <row r="22" spans="2:4">
      <c r="B22" s="255"/>
      <c r="C22" s="104" t="s">
        <v>138</v>
      </c>
      <c r="D22" s="105"/>
    </row>
    <row r="23" spans="2:4">
      <c r="B23" s="128" t="s">
        <v>10</v>
      </c>
      <c r="C23" s="166"/>
      <c r="D23" s="167"/>
    </row>
    <row r="24" spans="2:4">
      <c r="B24" s="129" t="s">
        <v>11</v>
      </c>
      <c r="C24" s="161"/>
      <c r="D24" s="165"/>
    </row>
    <row r="25" spans="2:4">
      <c r="B25" s="210">
        <v>1.07</v>
      </c>
      <c r="C25" s="104" t="s">
        <v>134</v>
      </c>
      <c r="D25" s="105"/>
    </row>
    <row r="26" spans="2:4">
      <c r="B26" s="255"/>
      <c r="C26" s="104" t="s">
        <v>135</v>
      </c>
      <c r="D26" s="105"/>
    </row>
    <row r="27" spans="2:4">
      <c r="B27" s="255"/>
      <c r="C27" s="104" t="s">
        <v>136</v>
      </c>
      <c r="D27" s="105"/>
    </row>
    <row r="28" spans="2:4">
      <c r="B28" s="255"/>
      <c r="C28" s="104" t="s">
        <v>137</v>
      </c>
      <c r="D28" s="105"/>
    </row>
    <row r="29" spans="2:4">
      <c r="B29" s="255"/>
      <c r="C29" s="104" t="s">
        <v>138</v>
      </c>
      <c r="D29" s="105"/>
    </row>
    <row r="30" spans="2:4">
      <c r="B30" s="210">
        <v>1.08</v>
      </c>
      <c r="C30" s="104" t="s">
        <v>134</v>
      </c>
      <c r="D30" s="105"/>
    </row>
    <row r="31" spans="2:4">
      <c r="B31" s="255"/>
      <c r="C31" s="104" t="s">
        <v>135</v>
      </c>
      <c r="D31" s="105"/>
    </row>
    <row r="32" spans="2:4">
      <c r="B32" s="255"/>
      <c r="C32" s="104" t="s">
        <v>136</v>
      </c>
      <c r="D32" s="105"/>
    </row>
    <row r="33" spans="2:4">
      <c r="B33" s="255"/>
      <c r="C33" s="104" t="s">
        <v>137</v>
      </c>
      <c r="D33" s="105"/>
    </row>
    <row r="34" spans="2:4">
      <c r="B34" s="255"/>
      <c r="C34" s="104" t="s">
        <v>138</v>
      </c>
      <c r="D34" s="105"/>
    </row>
    <row r="35" spans="2:4">
      <c r="B35" s="129" t="s">
        <v>13</v>
      </c>
      <c r="C35" s="161"/>
      <c r="D35" s="165"/>
    </row>
    <row r="36" spans="2:4">
      <c r="B36" s="210">
        <v>1.1299999999999999</v>
      </c>
      <c r="C36" s="104" t="s">
        <v>134</v>
      </c>
      <c r="D36" s="105"/>
    </row>
    <row r="37" spans="2:4">
      <c r="B37" s="255"/>
      <c r="C37" s="104" t="s">
        <v>135</v>
      </c>
      <c r="D37" s="105"/>
    </row>
    <row r="38" spans="2:4">
      <c r="B38" s="255"/>
      <c r="C38" s="104" t="s">
        <v>136</v>
      </c>
      <c r="D38" s="105"/>
    </row>
    <row r="39" spans="2:4">
      <c r="B39" s="255"/>
      <c r="C39" s="104" t="s">
        <v>137</v>
      </c>
      <c r="D39" s="105"/>
    </row>
    <row r="40" spans="2:4">
      <c r="B40" s="255"/>
      <c r="C40" s="104" t="s">
        <v>138</v>
      </c>
      <c r="D40" s="105"/>
    </row>
    <row r="41" spans="2:4">
      <c r="B41" s="129" t="s">
        <v>16</v>
      </c>
      <c r="C41" s="161"/>
      <c r="D41" s="165"/>
    </row>
    <row r="42" spans="2:4">
      <c r="B42" s="210">
        <v>1.1499999999999999</v>
      </c>
      <c r="C42" s="104" t="s">
        <v>134</v>
      </c>
      <c r="D42" s="105"/>
    </row>
    <row r="43" spans="2:4">
      <c r="B43" s="255"/>
      <c r="C43" s="104" t="s">
        <v>135</v>
      </c>
      <c r="D43" s="105"/>
    </row>
    <row r="44" spans="2:4">
      <c r="B44" s="255"/>
      <c r="C44" s="104" t="s">
        <v>136</v>
      </c>
      <c r="D44" s="105"/>
    </row>
    <row r="45" spans="2:4">
      <c r="B45" s="255"/>
      <c r="C45" s="104" t="s">
        <v>137</v>
      </c>
      <c r="D45" s="105"/>
    </row>
    <row r="46" spans="2:4">
      <c r="B46" s="255"/>
      <c r="C46" s="104" t="s">
        <v>138</v>
      </c>
      <c r="D46" s="105"/>
    </row>
    <row r="47" spans="2:4">
      <c r="B47" s="128" t="s">
        <v>17</v>
      </c>
      <c r="C47" s="166"/>
      <c r="D47" s="167"/>
    </row>
    <row r="48" spans="2:4">
      <c r="B48" s="129" t="s">
        <v>202</v>
      </c>
      <c r="C48" s="161"/>
      <c r="D48" s="165"/>
    </row>
    <row r="49" spans="2:4">
      <c r="B49" s="210">
        <v>1.19</v>
      </c>
      <c r="C49" s="104" t="s">
        <v>134</v>
      </c>
      <c r="D49" s="105"/>
    </row>
    <row r="50" spans="2:4">
      <c r="B50" s="255"/>
      <c r="C50" s="104" t="s">
        <v>135</v>
      </c>
      <c r="D50" s="105"/>
    </row>
    <row r="51" spans="2:4">
      <c r="B51" s="255"/>
      <c r="C51" s="104" t="s">
        <v>136</v>
      </c>
      <c r="D51" s="105"/>
    </row>
    <row r="52" spans="2:4">
      <c r="B52" s="255"/>
      <c r="C52" s="104" t="s">
        <v>137</v>
      </c>
      <c r="D52" s="105"/>
    </row>
    <row r="53" spans="2:4">
      <c r="B53" s="255"/>
      <c r="C53" s="104" t="s">
        <v>138</v>
      </c>
      <c r="D53" s="105"/>
    </row>
  </sheetData>
  <autoFilter ref="B5:D53" xr:uid="{00000000-0009-0000-0000-000002000000}"/>
  <hyperlinks>
    <hyperlink ref="B8" location="Governance!A1.01" display="Governance!A1.01" xr:uid="{00000000-0004-0000-0200-000000000000}"/>
    <hyperlink ref="B13" location="Governance!A1.03" display="Governance!A1.03" xr:uid="{00000000-0004-0000-0200-000002000000}"/>
    <hyperlink ref="B18" location="Governance!A1.04" display="Governance!A1.04" xr:uid="{00000000-0004-0000-0200-000003000000}"/>
    <hyperlink ref="B25" location="Governance!A1.07" display="Governance!A1.07" xr:uid="{00000000-0004-0000-0200-000006000000}"/>
    <hyperlink ref="B30" location="Governance!A1.08" display="Governance!A1.08" xr:uid="{00000000-0004-0000-0200-000007000000}"/>
    <hyperlink ref="B36" location="Governance!A1.13" display="Governance!A1.13" xr:uid="{00000000-0004-0000-0200-00000C000000}"/>
    <hyperlink ref="B42" location="Governance!A1.15" display="Governance!A1.15" xr:uid="{00000000-0004-0000-0200-00000E000000}"/>
    <hyperlink ref="B49" location="Governance!A1.19" display="Governance!A1.19" xr:uid="{00000000-0004-0000-0200-000012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C8E3"/>
    <pageSetUpPr fitToPage="1"/>
  </sheetPr>
  <dimension ref="A1:AC54"/>
  <sheetViews>
    <sheetView showGridLines="0" workbookViewId="0">
      <pane ySplit="5" topLeftCell="A6"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s="325" customFormat="1">
      <c r="B1" s="327" t="s">
        <v>281</v>
      </c>
      <c r="AA1" s="325" t="s">
        <v>38</v>
      </c>
      <c r="AB1" s="325" t="s">
        <v>39</v>
      </c>
      <c r="AC1" s="325" t="s">
        <v>40</v>
      </c>
    </row>
    <row r="2" spans="2:29">
      <c r="AB2" s="245"/>
    </row>
    <row r="3" spans="2:29" ht="25.5">
      <c r="B3" s="48" t="s">
        <v>0</v>
      </c>
      <c r="C3" s="1"/>
      <c r="D3" s="1"/>
      <c r="AB3" s="245"/>
    </row>
    <row r="4" spans="2:29">
      <c r="B4" s="1"/>
      <c r="C4" s="1"/>
      <c r="D4" s="1"/>
    </row>
    <row r="5" spans="2:29" ht="25.5">
      <c r="B5" s="220" t="s">
        <v>1</v>
      </c>
      <c r="C5" s="221" t="s">
        <v>5</v>
      </c>
      <c r="D5" s="225" t="s">
        <v>6</v>
      </c>
      <c r="E5" s="226" t="s">
        <v>157</v>
      </c>
      <c r="F5" s="227" t="s">
        <v>8</v>
      </c>
    </row>
    <row r="6" spans="2:29">
      <c r="B6" s="128" t="s">
        <v>9</v>
      </c>
      <c r="C6" s="96"/>
      <c r="D6" s="195"/>
      <c r="E6" s="195"/>
      <c r="F6" s="196"/>
    </row>
    <row r="7" spans="2:29">
      <c r="B7" s="129" t="s">
        <v>9</v>
      </c>
      <c r="C7" s="130"/>
      <c r="D7" s="189"/>
      <c r="E7" s="189"/>
      <c r="F7" s="249"/>
    </row>
    <row r="8" spans="2:29">
      <c r="B8" s="210">
        <v>1.01</v>
      </c>
      <c r="C8" s="104" t="s">
        <v>142</v>
      </c>
      <c r="D8" s="185"/>
      <c r="E8" s="188"/>
      <c r="F8" s="250"/>
    </row>
    <row r="9" spans="2:29">
      <c r="B9" s="255"/>
      <c r="C9" s="104" t="s">
        <v>143</v>
      </c>
      <c r="D9" s="185"/>
      <c r="E9" s="188"/>
      <c r="F9" s="250"/>
    </row>
    <row r="10" spans="2:29">
      <c r="B10" s="255"/>
      <c r="C10" s="104" t="s">
        <v>144</v>
      </c>
      <c r="D10" s="185"/>
      <c r="E10" s="188"/>
      <c r="F10" s="250"/>
    </row>
    <row r="11" spans="2:29">
      <c r="B11" s="255"/>
      <c r="C11" s="104" t="s">
        <v>145</v>
      </c>
      <c r="D11" s="185"/>
      <c r="E11" s="188"/>
      <c r="F11" s="250"/>
    </row>
    <row r="12" spans="2:29">
      <c r="B12" s="255"/>
      <c r="C12" s="104" t="s">
        <v>146</v>
      </c>
      <c r="D12" s="185"/>
      <c r="E12" s="188"/>
      <c r="F12" s="250"/>
    </row>
    <row r="13" spans="2:29">
      <c r="B13" s="210">
        <v>1.03</v>
      </c>
      <c r="C13" s="104" t="s">
        <v>142</v>
      </c>
      <c r="D13" s="185"/>
      <c r="E13" s="188"/>
      <c r="F13" s="250"/>
    </row>
    <row r="14" spans="2:29">
      <c r="B14" s="255"/>
      <c r="C14" s="104" t="s">
        <v>143</v>
      </c>
      <c r="D14" s="185"/>
      <c r="E14" s="188"/>
      <c r="F14" s="250"/>
    </row>
    <row r="15" spans="2:29">
      <c r="B15" s="255"/>
      <c r="C15" s="104" t="s">
        <v>144</v>
      </c>
      <c r="D15" s="185"/>
      <c r="E15" s="188"/>
      <c r="F15" s="250"/>
    </row>
    <row r="16" spans="2:29">
      <c r="B16" s="255"/>
      <c r="C16" s="104" t="s">
        <v>145</v>
      </c>
      <c r="D16" s="185"/>
      <c r="E16" s="188"/>
      <c r="F16" s="250"/>
    </row>
    <row r="17" spans="2:6">
      <c r="B17" s="255"/>
      <c r="C17" s="104" t="s">
        <v>146</v>
      </c>
      <c r="D17" s="185"/>
      <c r="E17" s="188"/>
      <c r="F17" s="250"/>
    </row>
    <row r="18" spans="2:6">
      <c r="B18" s="210">
        <v>1.04</v>
      </c>
      <c r="C18" s="104" t="s">
        <v>142</v>
      </c>
      <c r="D18" s="185"/>
      <c r="E18" s="188"/>
      <c r="F18" s="250"/>
    </row>
    <row r="19" spans="2:6">
      <c r="B19" s="255"/>
      <c r="C19" s="104" t="s">
        <v>143</v>
      </c>
      <c r="D19" s="185"/>
      <c r="E19" s="188"/>
      <c r="F19" s="250"/>
    </row>
    <row r="20" spans="2:6">
      <c r="B20" s="255"/>
      <c r="C20" s="104" t="s">
        <v>144</v>
      </c>
      <c r="D20" s="185"/>
      <c r="E20" s="188"/>
      <c r="F20" s="250"/>
    </row>
    <row r="21" spans="2:6">
      <c r="B21" s="255"/>
      <c r="C21" s="104" t="s">
        <v>145</v>
      </c>
      <c r="D21" s="185"/>
      <c r="E21" s="188"/>
      <c r="F21" s="250"/>
    </row>
    <row r="22" spans="2:6">
      <c r="B22" s="255"/>
      <c r="C22" s="104" t="s">
        <v>146</v>
      </c>
      <c r="D22" s="185"/>
      <c r="E22" s="188"/>
      <c r="F22" s="250"/>
    </row>
    <row r="23" spans="2:6">
      <c r="B23" s="128" t="s">
        <v>10</v>
      </c>
      <c r="C23" s="96"/>
      <c r="D23" s="195"/>
      <c r="E23" s="195"/>
      <c r="F23" s="196"/>
    </row>
    <row r="24" spans="2:6">
      <c r="B24" s="129" t="s">
        <v>11</v>
      </c>
      <c r="C24" s="161"/>
      <c r="D24" s="189"/>
      <c r="E24" s="189"/>
      <c r="F24" s="249"/>
    </row>
    <row r="25" spans="2:6">
      <c r="B25" s="210">
        <v>1.07</v>
      </c>
      <c r="C25" s="104" t="s">
        <v>142</v>
      </c>
      <c r="D25" s="185"/>
      <c r="E25" s="188"/>
      <c r="F25" s="250"/>
    </row>
    <row r="26" spans="2:6">
      <c r="B26" s="255"/>
      <c r="C26" s="104" t="s">
        <v>143</v>
      </c>
      <c r="D26" s="185"/>
      <c r="E26" s="188"/>
      <c r="F26" s="250"/>
    </row>
    <row r="27" spans="2:6">
      <c r="B27" s="255"/>
      <c r="C27" s="104" t="s">
        <v>144</v>
      </c>
      <c r="D27" s="185"/>
      <c r="E27" s="188"/>
      <c r="F27" s="250"/>
    </row>
    <row r="28" spans="2:6">
      <c r="B28" s="255"/>
      <c r="C28" s="104" t="s">
        <v>145</v>
      </c>
      <c r="D28" s="185"/>
      <c r="E28" s="188"/>
      <c r="F28" s="250"/>
    </row>
    <row r="29" spans="2:6">
      <c r="B29" s="255"/>
      <c r="C29" s="104" t="s">
        <v>146</v>
      </c>
      <c r="D29" s="185"/>
      <c r="E29" s="188"/>
      <c r="F29" s="250"/>
    </row>
    <row r="30" spans="2:6">
      <c r="B30" s="129" t="s">
        <v>12</v>
      </c>
      <c r="C30" s="161"/>
      <c r="D30" s="189"/>
      <c r="E30" s="189"/>
      <c r="F30" s="249"/>
    </row>
    <row r="31" spans="2:6">
      <c r="B31" s="210">
        <v>1.08</v>
      </c>
      <c r="C31" s="104" t="s">
        <v>142</v>
      </c>
      <c r="D31" s="185"/>
      <c r="E31" s="188"/>
      <c r="F31" s="250"/>
    </row>
    <row r="32" spans="2:6">
      <c r="B32" s="255"/>
      <c r="C32" s="104" t="s">
        <v>143</v>
      </c>
      <c r="D32" s="185"/>
      <c r="E32" s="188"/>
      <c r="F32" s="250"/>
    </row>
    <row r="33" spans="2:6">
      <c r="B33" s="255"/>
      <c r="C33" s="104" t="s">
        <v>144</v>
      </c>
      <c r="D33" s="185"/>
      <c r="E33" s="188"/>
      <c r="F33" s="250"/>
    </row>
    <row r="34" spans="2:6">
      <c r="B34" s="255"/>
      <c r="C34" s="104" t="s">
        <v>145</v>
      </c>
      <c r="D34" s="185"/>
      <c r="E34" s="188"/>
      <c r="F34" s="250"/>
    </row>
    <row r="35" spans="2:6">
      <c r="B35" s="255"/>
      <c r="C35" s="104" t="s">
        <v>146</v>
      </c>
      <c r="D35" s="185"/>
      <c r="E35" s="188"/>
      <c r="F35" s="250"/>
    </row>
    <row r="36" spans="2:6">
      <c r="B36" s="129" t="s">
        <v>13</v>
      </c>
      <c r="C36" s="161"/>
      <c r="D36" s="189"/>
      <c r="E36" s="189"/>
      <c r="F36" s="249"/>
    </row>
    <row r="37" spans="2:6">
      <c r="B37" s="210">
        <v>1.1299999999999999</v>
      </c>
      <c r="C37" s="104" t="s">
        <v>142</v>
      </c>
      <c r="D37" s="185"/>
      <c r="E37" s="188"/>
      <c r="F37" s="250"/>
    </row>
    <row r="38" spans="2:6">
      <c r="B38" s="255"/>
      <c r="C38" s="104" t="s">
        <v>143</v>
      </c>
      <c r="D38" s="185"/>
      <c r="E38" s="188"/>
      <c r="F38" s="250"/>
    </row>
    <row r="39" spans="2:6">
      <c r="B39" s="255"/>
      <c r="C39" s="104" t="s">
        <v>144</v>
      </c>
      <c r="D39" s="185"/>
      <c r="E39" s="188"/>
      <c r="F39" s="250"/>
    </row>
    <row r="40" spans="2:6">
      <c r="B40" s="255"/>
      <c r="C40" s="104" t="s">
        <v>145</v>
      </c>
      <c r="D40" s="185"/>
      <c r="E40" s="188"/>
      <c r="F40" s="250"/>
    </row>
    <row r="41" spans="2:6">
      <c r="B41" s="255"/>
      <c r="C41" s="104" t="s">
        <v>146</v>
      </c>
      <c r="D41" s="185"/>
      <c r="E41" s="188"/>
      <c r="F41" s="250"/>
    </row>
    <row r="42" spans="2:6">
      <c r="B42" s="129" t="s">
        <v>16</v>
      </c>
      <c r="C42" s="161"/>
      <c r="D42" s="189"/>
      <c r="E42" s="189"/>
      <c r="F42" s="249"/>
    </row>
    <row r="43" spans="2:6">
      <c r="B43" s="210">
        <v>1.1499999999999999</v>
      </c>
      <c r="C43" s="104" t="s">
        <v>142</v>
      </c>
      <c r="D43" s="185"/>
      <c r="E43" s="188"/>
      <c r="F43" s="250"/>
    </row>
    <row r="44" spans="2:6">
      <c r="B44" s="255"/>
      <c r="C44" s="104" t="s">
        <v>143</v>
      </c>
      <c r="D44" s="185"/>
      <c r="E44" s="188"/>
      <c r="F44" s="250"/>
    </row>
    <row r="45" spans="2:6">
      <c r="B45" s="255"/>
      <c r="C45" s="104" t="s">
        <v>144</v>
      </c>
      <c r="D45" s="185"/>
      <c r="E45" s="188"/>
      <c r="F45" s="250"/>
    </row>
    <row r="46" spans="2:6">
      <c r="B46" s="255"/>
      <c r="C46" s="104" t="s">
        <v>145</v>
      </c>
      <c r="D46" s="185"/>
      <c r="E46" s="188"/>
      <c r="F46" s="250"/>
    </row>
    <row r="47" spans="2:6">
      <c r="B47" s="255"/>
      <c r="C47" s="104" t="s">
        <v>146</v>
      </c>
      <c r="D47" s="185"/>
      <c r="E47" s="188"/>
      <c r="F47" s="250"/>
    </row>
    <row r="48" spans="2:6">
      <c r="B48" s="128" t="s">
        <v>17</v>
      </c>
      <c r="C48" s="166"/>
      <c r="D48" s="197"/>
      <c r="E48" s="197"/>
      <c r="F48" s="194"/>
    </row>
    <row r="49" spans="2:6">
      <c r="B49" s="129" t="s">
        <v>202</v>
      </c>
      <c r="C49" s="161"/>
      <c r="D49" s="189"/>
      <c r="E49" s="189"/>
      <c r="F49" s="249"/>
    </row>
    <row r="50" spans="2:6">
      <c r="B50" s="210">
        <v>1.19</v>
      </c>
      <c r="C50" s="104" t="s">
        <v>142</v>
      </c>
      <c r="D50" s="185"/>
      <c r="E50" s="188"/>
      <c r="F50" s="250"/>
    </row>
    <row r="51" spans="2:6">
      <c r="B51" s="255"/>
      <c r="C51" s="104" t="s">
        <v>143</v>
      </c>
      <c r="D51" s="185"/>
      <c r="E51" s="188"/>
      <c r="F51" s="250"/>
    </row>
    <row r="52" spans="2:6">
      <c r="B52" s="255"/>
      <c r="C52" s="104" t="s">
        <v>144</v>
      </c>
      <c r="D52" s="185"/>
      <c r="E52" s="188"/>
      <c r="F52" s="250"/>
    </row>
    <row r="53" spans="2:6">
      <c r="B53" s="255"/>
      <c r="C53" s="104" t="s">
        <v>145</v>
      </c>
      <c r="D53" s="185"/>
      <c r="E53" s="188"/>
      <c r="F53" s="250"/>
    </row>
    <row r="54" spans="2:6">
      <c r="B54" s="255"/>
      <c r="C54" s="104" t="s">
        <v>146</v>
      </c>
      <c r="D54" s="185"/>
      <c r="E54" s="188"/>
      <c r="F54" s="250"/>
    </row>
  </sheetData>
  <autoFilter ref="B5:F54" xr:uid="{00000000-0009-0000-0000-000003000000}"/>
  <dataValidations count="2">
    <dataValidation type="list" allowBlank="1" showInputMessage="1" showErrorMessage="1" sqref="F50:F54 F25:F29 F8:F23 F31:F48" xr:uid="{00000000-0002-0000-0300-000000000000}">
      <formula1>$AA$1:$AC$1</formula1>
    </dataValidation>
    <dataValidation type="date" allowBlank="1" showInputMessage="1" showErrorMessage="1" prompt="Enter a date value (for example, 19/10/2020)" sqref="E8:E54" xr:uid="{00000000-0002-0000-0300-000001000000}">
      <formula1>StartDate</formula1>
      <formula2>EndDate</formula2>
    </dataValidation>
  </dataValidations>
  <hyperlinks>
    <hyperlink ref="B8" location="Governance!A1.01" display="Governance!A1.01" xr:uid="{00000000-0004-0000-0300-000000000000}"/>
    <hyperlink ref="B13" location="Governance!A1.03" display="Governance!A1.03" xr:uid="{00000000-0004-0000-0300-000002000000}"/>
    <hyperlink ref="B18" location="Governance!A1.04" display="Governance!A1.04" xr:uid="{00000000-0004-0000-0300-000003000000}"/>
    <hyperlink ref="B25" location="Governance!A1.07" display="Governance!A1.07" xr:uid="{00000000-0004-0000-0300-000006000000}"/>
    <hyperlink ref="B31" location="Governance!A1.08" display="Governance!A1.08" xr:uid="{00000000-0004-0000-0300-000007000000}"/>
    <hyperlink ref="B37" location="Governance!A1.13" display="Governance!A1.13" xr:uid="{00000000-0004-0000-0300-00000C000000}"/>
    <hyperlink ref="B43" location="Governance!A1.15" display="Governance!A1.15" xr:uid="{00000000-0004-0000-0300-00000E000000}"/>
    <hyperlink ref="B50" location="Governance!A1.19" display="Governance!A1.19" xr:uid="{00000000-0004-0000-0300-000012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5CC"/>
  </sheetPr>
  <dimension ref="A1:AD1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E7" sqref="E7"/>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outlineLevel="1"/>
    <col min="13" max="16384" width="9.140625" hidden="1"/>
  </cols>
  <sheetData>
    <row r="1" spans="1:30" s="325" customFormat="1">
      <c r="A1" s="327" t="s">
        <v>279</v>
      </c>
      <c r="Z1" s="325" t="s">
        <v>35</v>
      </c>
      <c r="AA1" s="325" t="s">
        <v>178</v>
      </c>
      <c r="AB1" s="325" t="s">
        <v>155</v>
      </c>
      <c r="AC1" s="325" t="s">
        <v>154</v>
      </c>
      <c r="AD1" s="325" t="s">
        <v>37</v>
      </c>
    </row>
    <row r="2" spans="1:30" s="325" customFormat="1" ht="39.950000000000003" customHeight="1">
      <c r="B2" s="328" t="s">
        <v>19</v>
      </c>
      <c r="C2" s="328"/>
      <c r="Z2" s="325" t="s">
        <v>38</v>
      </c>
      <c r="AA2" s="325" t="s">
        <v>39</v>
      </c>
      <c r="AB2" s="325" t="s">
        <v>40</v>
      </c>
    </row>
    <row r="3" spans="1:30" ht="51">
      <c r="A3" s="238" t="s">
        <v>1</v>
      </c>
      <c r="B3" s="32" t="s">
        <v>2</v>
      </c>
      <c r="C3" s="198" t="s">
        <v>254</v>
      </c>
      <c r="D3" s="32" t="s">
        <v>3</v>
      </c>
      <c r="E3" s="32" t="s">
        <v>4</v>
      </c>
      <c r="F3" s="32" t="s">
        <v>156</v>
      </c>
      <c r="G3" s="32" t="s">
        <v>5</v>
      </c>
      <c r="H3" s="32" t="s">
        <v>6</v>
      </c>
      <c r="I3" s="198" t="s">
        <v>7</v>
      </c>
      <c r="J3" s="32" t="s">
        <v>8</v>
      </c>
      <c r="K3" s="204" t="s">
        <v>150</v>
      </c>
    </row>
    <row r="4" spans="1:30">
      <c r="A4" s="112" t="s">
        <v>21</v>
      </c>
      <c r="B4" s="113"/>
      <c r="C4" s="292"/>
      <c r="D4" s="114"/>
      <c r="E4" s="115"/>
      <c r="F4" s="115"/>
      <c r="G4" s="113"/>
      <c r="H4" s="115"/>
      <c r="I4" s="153"/>
      <c r="J4" s="115"/>
      <c r="K4" s="206"/>
    </row>
    <row r="5" spans="1:30">
      <c r="A5" s="106" t="s">
        <v>208</v>
      </c>
      <c r="B5" s="107"/>
      <c r="C5" s="107"/>
      <c r="D5" s="108"/>
      <c r="E5" s="108"/>
      <c r="F5" s="108"/>
      <c r="G5" s="107"/>
      <c r="H5" s="108"/>
      <c r="I5" s="151"/>
      <c r="J5" s="155"/>
      <c r="K5" s="205"/>
    </row>
    <row r="6" spans="1:30" ht="63.75">
      <c r="A6" s="46">
        <v>2.0499999999999998</v>
      </c>
      <c r="B6" s="301" t="s">
        <v>203</v>
      </c>
      <c r="C6" s="304" t="s">
        <v>260</v>
      </c>
      <c r="D6" s="208" t="s">
        <v>213</v>
      </c>
      <c r="E6" s="35"/>
      <c r="F6" s="45" t="str">
        <f>IF(R2.05=$Z$1,100%,IF(R2.05=$AA$1,80%,IF(R2.05=$AB$1,50%,IF(R2.05=$AC$1,20%,""))))</f>
        <v/>
      </c>
      <c r="G6" s="33"/>
      <c r="H6" s="34"/>
      <c r="I6" s="199"/>
      <c r="J6" s="44"/>
      <c r="K6" s="211" t="s">
        <v>216</v>
      </c>
    </row>
    <row r="7" spans="1:30" ht="178.5">
      <c r="A7" s="46">
        <v>2.06</v>
      </c>
      <c r="B7" s="302" t="s">
        <v>204</v>
      </c>
      <c r="C7" s="304" t="s">
        <v>260</v>
      </c>
      <c r="D7" s="208" t="s">
        <v>214</v>
      </c>
      <c r="E7" s="35"/>
      <c r="F7" s="45" t="str">
        <f>IF(R2.06=$Z$1,100%,IF(R2.06=$AA$1,80%,IF(R2.06=$AB$1,50%,IF(R2.06=$AC$1,20%,""))))</f>
        <v/>
      </c>
      <c r="G7" s="33"/>
      <c r="H7" s="34"/>
      <c r="I7" s="199"/>
      <c r="J7" s="44"/>
      <c r="K7" s="211" t="s">
        <v>217</v>
      </c>
    </row>
    <row r="8" spans="1:30" ht="63.75">
      <c r="A8" s="46">
        <v>2.0699999999999998</v>
      </c>
      <c r="B8" s="301" t="s">
        <v>205</v>
      </c>
      <c r="C8" s="304" t="s">
        <v>260</v>
      </c>
      <c r="D8" s="208" t="s">
        <v>215</v>
      </c>
      <c r="E8" s="35"/>
      <c r="F8" s="45" t="str">
        <f>IF(R2.07=$Z$1,100%,IF(R2.07=$AA$1,80%,IF(R2.07=$AB$1,50%,IF(R2.07=$AC$1,20%,""))))</f>
        <v/>
      </c>
      <c r="G8" s="33"/>
      <c r="H8" s="34"/>
      <c r="I8" s="199"/>
      <c r="J8" s="44"/>
      <c r="K8" s="211" t="s">
        <v>218</v>
      </c>
    </row>
    <row r="9" spans="1:30">
      <c r="A9" s="112" t="s">
        <v>22</v>
      </c>
      <c r="B9" s="113"/>
      <c r="C9" s="292"/>
      <c r="D9" s="114"/>
      <c r="E9" s="115"/>
      <c r="F9" s="115"/>
      <c r="G9" s="113"/>
      <c r="H9" s="115"/>
      <c r="I9" s="153"/>
      <c r="J9" s="115"/>
      <c r="K9" s="206"/>
    </row>
    <row r="10" spans="1:30">
      <c r="A10" s="106" t="s">
        <v>210</v>
      </c>
      <c r="B10" s="107"/>
      <c r="C10" s="107"/>
      <c r="D10" s="108"/>
      <c r="E10" s="108"/>
      <c r="F10" s="108"/>
      <c r="G10" s="107"/>
      <c r="H10" s="108"/>
      <c r="I10" s="151"/>
      <c r="J10" s="155"/>
      <c r="K10" s="205"/>
    </row>
    <row r="11" spans="1:30" ht="204">
      <c r="A11" s="47">
        <v>2.1</v>
      </c>
      <c r="B11" s="302" t="s">
        <v>206</v>
      </c>
      <c r="C11" s="305" t="s">
        <v>260</v>
      </c>
      <c r="D11" s="208" t="s">
        <v>23</v>
      </c>
      <c r="E11" s="35"/>
      <c r="F11" s="45" t="str">
        <f>IF(R2.10=$Z$1,100%,IF(R2.10=$AA$1,80%,IF(R2.10=$AB$1,50%,IF(R2.10=$AC$1,20%,""))))</f>
        <v/>
      </c>
      <c r="G11" s="33"/>
      <c r="H11" s="34"/>
      <c r="I11" s="199"/>
      <c r="J11" s="44"/>
      <c r="K11" s="211" t="s">
        <v>151</v>
      </c>
    </row>
    <row r="12" spans="1:30">
      <c r="A12" s="106" t="s">
        <v>211</v>
      </c>
      <c r="B12" s="107"/>
      <c r="C12" s="107"/>
      <c r="D12" s="108"/>
      <c r="E12" s="108"/>
      <c r="F12" s="108"/>
      <c r="G12" s="107"/>
      <c r="H12" s="108"/>
      <c r="I12" s="151"/>
      <c r="J12" s="155"/>
      <c r="K12" s="205"/>
    </row>
    <row r="13" spans="1:30" ht="165.75">
      <c r="A13" s="46">
        <v>2.11</v>
      </c>
      <c r="B13" s="298" t="s">
        <v>259</v>
      </c>
      <c r="C13" s="298" t="s">
        <v>265</v>
      </c>
      <c r="D13" s="208" t="s">
        <v>24</v>
      </c>
      <c r="E13" s="35"/>
      <c r="F13" s="45" t="str">
        <f>IF(R2.11=$Z$1,100%,IF(R2.11=$AA$1,80%,IF(R2.11=$AB$1,50%,IF(R2.11=$AC$1,20%,""))))</f>
        <v/>
      </c>
      <c r="G13" s="33"/>
      <c r="H13" s="34"/>
      <c r="I13" s="199"/>
      <c r="J13" s="44"/>
      <c r="K13" s="211" t="s">
        <v>152</v>
      </c>
    </row>
    <row r="14" spans="1:30">
      <c r="A14" s="106" t="s">
        <v>212</v>
      </c>
      <c r="B14" s="107"/>
      <c r="C14" s="107"/>
      <c r="D14" s="108"/>
      <c r="E14" s="108"/>
      <c r="F14" s="108"/>
      <c r="G14" s="107"/>
      <c r="H14" s="108"/>
      <c r="I14" s="151"/>
      <c r="J14" s="155"/>
      <c r="K14" s="205"/>
    </row>
    <row r="15" spans="1:30" ht="178.5">
      <c r="A15" s="46">
        <v>2.12</v>
      </c>
      <c r="B15" s="302" t="s">
        <v>207</v>
      </c>
      <c r="C15" s="305" t="s">
        <v>260</v>
      </c>
      <c r="D15" s="208" t="s">
        <v>25</v>
      </c>
      <c r="E15" s="35"/>
      <c r="F15" s="45" t="str">
        <f>IF(R2.12=$Z$1,100%,IF(R2.12=$AA$1,80%,IF(R2.12=$AB$1,50%,IF(R2.12=$AC$1,20%,""))))</f>
        <v/>
      </c>
      <c r="G15" s="33"/>
      <c r="H15" s="34"/>
      <c r="I15" s="199"/>
      <c r="J15" s="44"/>
      <c r="K15" s="211" t="s">
        <v>153</v>
      </c>
    </row>
  </sheetData>
  <autoFilter ref="A3:K15" xr:uid="{00000000-0009-0000-0000-000004000000}"/>
  <conditionalFormatting sqref="E4:F4 E6">
    <cfRule type="cellIs" dxfId="34" priority="12" operator="equal">
      <formula>"Not met"</formula>
    </cfRule>
  </conditionalFormatting>
  <conditionalFormatting sqref="E7:E8">
    <cfRule type="cellIs" dxfId="33" priority="5" operator="equal">
      <formula>"Not met"</formula>
    </cfRule>
  </conditionalFormatting>
  <conditionalFormatting sqref="E11">
    <cfRule type="cellIs" dxfId="32" priority="4" operator="equal">
      <formula>"Not met"</formula>
    </cfRule>
  </conditionalFormatting>
  <conditionalFormatting sqref="E13 E15">
    <cfRule type="cellIs" dxfId="31" priority="3" operator="equal">
      <formula>"Not met"</formula>
    </cfRule>
  </conditionalFormatting>
  <conditionalFormatting sqref="E9">
    <cfRule type="cellIs" dxfId="30" priority="2" operator="equal">
      <formula>"Not met"</formula>
    </cfRule>
  </conditionalFormatting>
  <dataValidations count="4">
    <dataValidation type="list" allowBlank="1" showInputMessage="1" showErrorMessage="1" sqref="J13:J15 J5:J11" xr:uid="{00000000-0002-0000-0400-000000000000}">
      <formula1>$Z$2:$AB$2</formula1>
    </dataValidation>
    <dataValidation type="list" allowBlank="1" showInputMessage="1" showErrorMessage="1" sqref="E13:E15 E5:E11" xr:uid="{00000000-0002-0000-0400-000001000000}">
      <formula1>$Z$1:$AC$1</formula1>
    </dataValidation>
    <dataValidation allowBlank="1" showInputMessage="1" showErrorMessage="1" prompt="Value must be between 0% to 100%." sqref="F15 F13 F11 F6:F8" xr:uid="{00000000-0002-0000-0400-000002000000}"/>
    <dataValidation type="date" allowBlank="1" showInputMessage="1" showErrorMessage="1" prompt="Enter a date value (for example, 19/10/2020)" sqref="I4:I15" xr:uid="{00000000-0002-0000-0400-000003000000}">
      <formula1>StartDate</formula1>
      <formula2>EndDate</formula2>
    </dataValidation>
  </dataValidations>
  <hyperlinks>
    <hyperlink ref="K6" location="'Part-TL'!T2.05" display="Click here to navigate to the task list for Action 2.5" xr:uid="{00000000-0004-0000-0400-000005000000}"/>
    <hyperlink ref="K7" location="'Part-TL'!T2.06" display="Click here to navigate to the task list for Action 2.6" xr:uid="{00000000-0004-0000-0400-000006000000}"/>
    <hyperlink ref="K8" location="'Part-TL'!T2.07" display="Click here to navigate to the task list for Action 2.7" xr:uid="{00000000-0004-0000-0400-000007000000}"/>
    <hyperlink ref="K11" location="'Part-TL'!T2.10" display="Click here to navigate to the task list for Action 2.10" xr:uid="{00000000-0004-0000-0400-00000A000000}"/>
    <hyperlink ref="K13" location="'Part-TL'!T2.11" display="Click here to navigate to the task list for Action 2.11" xr:uid="{00000000-0004-0000-0400-00000B000000}"/>
    <hyperlink ref="K15" location="'Part-TL'!T2.12" display="Click here to navigate to the task list for Action 2.12" xr:uid="{00000000-0004-0000-0400-00000C000000}"/>
    <hyperlink ref="D6" location="'Part-EL'!E2.05" display="Click here to navigate to the list of evidence for Action 2.5" xr:uid="{00000000-0004-0000-0400-000012000000}"/>
    <hyperlink ref="D7" location="'Part-EL'!E2.06" display="Click here to navigate to the list of evidence for Action 2.6" xr:uid="{00000000-0004-0000-0400-000013000000}"/>
    <hyperlink ref="D8" location="'Part-EL'!E2.07" display="Click here to navigate to the list of evidence for Action 2.7" xr:uid="{00000000-0004-0000-0400-000014000000}"/>
    <hyperlink ref="D11" location="'Part-EL'!E2.10" display="Click here to navigate to the list of evidence for Action 2.10" xr:uid="{00000000-0004-0000-0400-000017000000}"/>
    <hyperlink ref="D13" location="'Part-EL'!E2.11" display="Click here to navigate to the list of evidence for Action 2.11" xr:uid="{00000000-0004-0000-0400-000018000000}"/>
    <hyperlink ref="D15" location="'Part-EL'!E2.12" display="Click here to navigate to the list of evidence for Action 2.12" xr:uid="{00000000-0004-0000-0400-000019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ECF2"/>
  </sheetPr>
  <dimension ref="A1:E40"/>
  <sheetViews>
    <sheetView showGridLines="0" workbookViewId="0">
      <pane ySplit="5" topLeftCell="A6" activePane="bottomLeft" state="frozen"/>
      <selection activeCell="C3" sqref="C3"/>
      <selection pane="bottomLeft" sqref="A1:XFD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25" customFormat="1">
      <c r="B1" s="327" t="s">
        <v>280</v>
      </c>
    </row>
    <row r="3" spans="2:4" ht="25.5">
      <c r="B3" s="31" t="s">
        <v>19</v>
      </c>
    </row>
    <row r="5" spans="2:4" s="233" customFormat="1" ht="25.5" customHeight="1">
      <c r="B5" s="230" t="s">
        <v>1</v>
      </c>
      <c r="C5" s="236" t="s">
        <v>140</v>
      </c>
      <c r="D5" s="237" t="s">
        <v>141</v>
      </c>
    </row>
    <row r="6" spans="2:4">
      <c r="B6" s="95" t="s">
        <v>21</v>
      </c>
      <c r="C6" s="163"/>
      <c r="D6" s="164"/>
    </row>
    <row r="7" spans="2:4">
      <c r="B7" s="132" t="s">
        <v>208</v>
      </c>
      <c r="C7" s="161"/>
      <c r="D7" s="162"/>
    </row>
    <row r="8" spans="2:4">
      <c r="B8" s="212">
        <v>2.0499999999999998</v>
      </c>
      <c r="C8" s="104" t="s">
        <v>134</v>
      </c>
      <c r="D8" s="160"/>
    </row>
    <row r="9" spans="2:4">
      <c r="B9" s="256"/>
      <c r="C9" s="104" t="s">
        <v>135</v>
      </c>
      <c r="D9" s="160"/>
    </row>
    <row r="10" spans="2:4">
      <c r="B10" s="256"/>
      <c r="C10" s="104" t="s">
        <v>136</v>
      </c>
      <c r="D10" s="160"/>
    </row>
    <row r="11" spans="2:4">
      <c r="B11" s="256"/>
      <c r="C11" s="104" t="s">
        <v>137</v>
      </c>
      <c r="D11" s="160"/>
    </row>
    <row r="12" spans="2:4">
      <c r="B12" s="256"/>
      <c r="C12" s="104" t="s">
        <v>138</v>
      </c>
      <c r="D12" s="160"/>
    </row>
    <row r="13" spans="2:4">
      <c r="B13" s="212">
        <v>2.06</v>
      </c>
      <c r="C13" s="104" t="s">
        <v>134</v>
      </c>
      <c r="D13" s="160"/>
    </row>
    <row r="14" spans="2:4">
      <c r="B14" s="256"/>
      <c r="C14" s="104" t="s">
        <v>135</v>
      </c>
      <c r="D14" s="160"/>
    </row>
    <row r="15" spans="2:4">
      <c r="B15" s="256"/>
      <c r="C15" s="104" t="s">
        <v>136</v>
      </c>
      <c r="D15" s="160"/>
    </row>
    <row r="16" spans="2:4">
      <c r="B16" s="256"/>
      <c r="C16" s="104" t="s">
        <v>137</v>
      </c>
      <c r="D16" s="160"/>
    </row>
    <row r="17" spans="2:4">
      <c r="B17" s="256"/>
      <c r="C17" s="104" t="s">
        <v>138</v>
      </c>
      <c r="D17" s="160"/>
    </row>
    <row r="18" spans="2:4">
      <c r="B18" s="212">
        <v>2.0699999999999998</v>
      </c>
      <c r="C18" s="104" t="s">
        <v>134</v>
      </c>
      <c r="D18" s="160"/>
    </row>
    <row r="19" spans="2:4">
      <c r="B19" s="256"/>
      <c r="C19" s="104" t="s">
        <v>135</v>
      </c>
      <c r="D19" s="160"/>
    </row>
    <row r="20" spans="2:4">
      <c r="B20" s="256"/>
      <c r="C20" s="104" t="s">
        <v>136</v>
      </c>
      <c r="D20" s="160"/>
    </row>
    <row r="21" spans="2:4">
      <c r="B21" s="256"/>
      <c r="C21" s="104" t="s">
        <v>137</v>
      </c>
      <c r="D21" s="160"/>
    </row>
    <row r="22" spans="2:4">
      <c r="B22" s="256"/>
      <c r="C22" s="104" t="s">
        <v>138</v>
      </c>
      <c r="D22" s="160"/>
    </row>
    <row r="23" spans="2:4">
      <c r="B23" s="132" t="s">
        <v>219</v>
      </c>
      <c r="C23" s="161"/>
      <c r="D23" s="162"/>
    </row>
    <row r="24" spans="2:4">
      <c r="B24" s="213">
        <v>2.1</v>
      </c>
      <c r="C24" s="104" t="s">
        <v>134</v>
      </c>
      <c r="D24" s="160"/>
    </row>
    <row r="25" spans="2:4">
      <c r="B25" s="256"/>
      <c r="C25" s="104" t="s">
        <v>135</v>
      </c>
      <c r="D25" s="160"/>
    </row>
    <row r="26" spans="2:4">
      <c r="B26" s="256"/>
      <c r="C26" s="104" t="s">
        <v>136</v>
      </c>
      <c r="D26" s="160"/>
    </row>
    <row r="27" spans="2:4">
      <c r="B27" s="256"/>
      <c r="C27" s="104" t="s">
        <v>137</v>
      </c>
      <c r="D27" s="160"/>
    </row>
    <row r="28" spans="2:4">
      <c r="B28" s="256"/>
      <c r="C28" s="104" t="s">
        <v>138</v>
      </c>
      <c r="D28" s="160"/>
    </row>
    <row r="29" spans="2:4">
      <c r="B29" s="132" t="s">
        <v>220</v>
      </c>
      <c r="C29" s="161"/>
      <c r="D29" s="162"/>
    </row>
    <row r="30" spans="2:4">
      <c r="B30" s="212">
        <v>2.11</v>
      </c>
      <c r="C30" s="104" t="s">
        <v>134</v>
      </c>
      <c r="D30" s="160"/>
    </row>
    <row r="31" spans="2:4">
      <c r="B31" s="256"/>
      <c r="C31" s="104" t="s">
        <v>135</v>
      </c>
      <c r="D31" s="160"/>
    </row>
    <row r="32" spans="2:4">
      <c r="B32" s="256"/>
      <c r="C32" s="104" t="s">
        <v>136</v>
      </c>
      <c r="D32" s="160"/>
    </row>
    <row r="33" spans="2:4">
      <c r="B33" s="256"/>
      <c r="C33" s="104" t="s">
        <v>137</v>
      </c>
      <c r="D33" s="160"/>
    </row>
    <row r="34" spans="2:4">
      <c r="B34" s="256"/>
      <c r="C34" s="104" t="s">
        <v>138</v>
      </c>
      <c r="D34" s="160"/>
    </row>
    <row r="35" spans="2:4">
      <c r="B35" s="132" t="s">
        <v>212</v>
      </c>
      <c r="C35" s="161"/>
      <c r="D35" s="162"/>
    </row>
    <row r="36" spans="2:4">
      <c r="B36" s="212">
        <v>2.12</v>
      </c>
      <c r="C36" s="104" t="s">
        <v>134</v>
      </c>
      <c r="D36" s="160"/>
    </row>
    <row r="37" spans="2:4">
      <c r="B37" s="256"/>
      <c r="C37" s="104" t="s">
        <v>135</v>
      </c>
      <c r="D37" s="160"/>
    </row>
    <row r="38" spans="2:4">
      <c r="B38" s="256"/>
      <c r="C38" s="104" t="s">
        <v>136</v>
      </c>
      <c r="D38" s="160"/>
    </row>
    <row r="39" spans="2:4">
      <c r="B39" s="256"/>
      <c r="C39" s="104" t="s">
        <v>137</v>
      </c>
      <c r="D39" s="160"/>
    </row>
    <row r="40" spans="2:4">
      <c r="B40" s="256"/>
      <c r="C40" s="104" t="s">
        <v>138</v>
      </c>
      <c r="D40" s="160"/>
    </row>
  </sheetData>
  <autoFilter ref="B5:D40" xr:uid="{00000000-0009-0000-0000-000005000000}"/>
  <hyperlinks>
    <hyperlink ref="B8" location="Partnering!A2.05" display="Partnering!A2.05" xr:uid="{00000000-0004-0000-0500-000004000000}"/>
    <hyperlink ref="B13" location="Partnering!A2.06" display="Partnering!A2.06" xr:uid="{00000000-0004-0000-0500-000005000000}"/>
    <hyperlink ref="B18" location="Partnering!A2.07" display="Partnering!A2.07" xr:uid="{00000000-0004-0000-0500-000006000000}"/>
    <hyperlink ref="B24" location="Partnering!A2.10" display="Partnering!A2.10" xr:uid="{00000000-0004-0000-0500-000009000000}"/>
    <hyperlink ref="B30" location="Partnering!A2.11" display="Partnering!A2.11" xr:uid="{00000000-0004-0000-0500-00000A000000}"/>
    <hyperlink ref="B36" location="Partnering!A2.12" display="Partnering!A2.12" xr:uid="{00000000-0004-0000-05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ECF2"/>
    <pageSetUpPr fitToPage="1"/>
  </sheetPr>
  <dimension ref="A1:AC41"/>
  <sheetViews>
    <sheetView showGridLines="0" workbookViewId="0">
      <pane ySplit="5" topLeftCell="A18"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25" customFormat="1">
      <c r="B1" s="327" t="s">
        <v>281</v>
      </c>
      <c r="AA1" s="325" t="s">
        <v>38</v>
      </c>
      <c r="AB1" s="325" t="s">
        <v>39</v>
      </c>
      <c r="AC1" s="325" t="s">
        <v>40</v>
      </c>
    </row>
    <row r="3" spans="2:29" ht="25.5">
      <c r="B3" s="31" t="s">
        <v>19</v>
      </c>
    </row>
    <row r="5" spans="2:29" ht="25.5">
      <c r="B5" s="220" t="s">
        <v>1</v>
      </c>
      <c r="C5" s="221" t="s">
        <v>5</v>
      </c>
      <c r="D5" s="225" t="s">
        <v>6</v>
      </c>
      <c r="E5" s="226" t="s">
        <v>157</v>
      </c>
      <c r="F5" s="227" t="s">
        <v>8</v>
      </c>
    </row>
    <row r="6" spans="2:29">
      <c r="B6" s="95" t="s">
        <v>21</v>
      </c>
      <c r="C6" s="163"/>
      <c r="D6" s="190"/>
      <c r="E6" s="193"/>
      <c r="F6" s="191"/>
    </row>
    <row r="7" spans="2:29">
      <c r="B7" s="132" t="s">
        <v>208</v>
      </c>
      <c r="C7" s="161"/>
      <c r="D7" s="189"/>
      <c r="E7" s="192"/>
      <c r="F7" s="249"/>
    </row>
    <row r="8" spans="2:29">
      <c r="B8" s="212">
        <v>2.0499999999999998</v>
      </c>
      <c r="C8" s="104" t="s">
        <v>142</v>
      </c>
      <c r="D8" s="185"/>
      <c r="E8" s="188"/>
      <c r="F8" s="250"/>
    </row>
    <row r="9" spans="2:29">
      <c r="B9" s="256"/>
      <c r="C9" s="104" t="s">
        <v>143</v>
      </c>
      <c r="D9" s="185"/>
      <c r="E9" s="188"/>
      <c r="F9" s="250"/>
    </row>
    <row r="10" spans="2:29">
      <c r="B10" s="256"/>
      <c r="C10" s="104" t="s">
        <v>144</v>
      </c>
      <c r="D10" s="185"/>
      <c r="E10" s="188"/>
      <c r="F10" s="250"/>
    </row>
    <row r="11" spans="2:29">
      <c r="B11" s="256"/>
      <c r="C11" s="104" t="s">
        <v>145</v>
      </c>
      <c r="D11" s="185"/>
      <c r="E11" s="188"/>
      <c r="F11" s="250"/>
    </row>
    <row r="12" spans="2:29">
      <c r="B12" s="256"/>
      <c r="C12" s="104" t="s">
        <v>146</v>
      </c>
      <c r="D12" s="185"/>
      <c r="E12" s="188"/>
      <c r="F12" s="250"/>
    </row>
    <row r="13" spans="2:29">
      <c r="B13" s="212">
        <v>2.06</v>
      </c>
      <c r="C13" s="104" t="s">
        <v>142</v>
      </c>
      <c r="D13" s="185"/>
      <c r="E13" s="188"/>
      <c r="F13" s="250"/>
    </row>
    <row r="14" spans="2:29">
      <c r="B14" s="256"/>
      <c r="C14" s="104" t="s">
        <v>143</v>
      </c>
      <c r="D14" s="185"/>
      <c r="E14" s="188"/>
      <c r="F14" s="250"/>
    </row>
    <row r="15" spans="2:29">
      <c r="B15" s="256"/>
      <c r="C15" s="104" t="s">
        <v>144</v>
      </c>
      <c r="D15" s="185"/>
      <c r="E15" s="188"/>
      <c r="F15" s="250"/>
    </row>
    <row r="16" spans="2:29">
      <c r="B16" s="256"/>
      <c r="C16" s="104" t="s">
        <v>145</v>
      </c>
      <c r="D16" s="185"/>
      <c r="E16" s="188"/>
      <c r="F16" s="250"/>
    </row>
    <row r="17" spans="2:6">
      <c r="B17" s="256"/>
      <c r="C17" s="104" t="s">
        <v>146</v>
      </c>
      <c r="D17" s="185"/>
      <c r="E17" s="188"/>
      <c r="F17" s="250"/>
    </row>
    <row r="18" spans="2:6">
      <c r="B18" s="212">
        <v>2.0699999999999998</v>
      </c>
      <c r="C18" s="104" t="s">
        <v>142</v>
      </c>
      <c r="D18" s="185"/>
      <c r="E18" s="188"/>
      <c r="F18" s="250"/>
    </row>
    <row r="19" spans="2:6">
      <c r="B19" s="256"/>
      <c r="C19" s="104" t="s">
        <v>143</v>
      </c>
      <c r="D19" s="185"/>
      <c r="E19" s="188"/>
      <c r="F19" s="250"/>
    </row>
    <row r="20" spans="2:6">
      <c r="B20" s="256"/>
      <c r="C20" s="104" t="s">
        <v>144</v>
      </c>
      <c r="D20" s="185"/>
      <c r="E20" s="188"/>
      <c r="F20" s="250"/>
    </row>
    <row r="21" spans="2:6">
      <c r="B21" s="256"/>
      <c r="C21" s="104" t="s">
        <v>145</v>
      </c>
      <c r="D21" s="185"/>
      <c r="E21" s="188"/>
      <c r="F21" s="250"/>
    </row>
    <row r="22" spans="2:6">
      <c r="B22" s="256"/>
      <c r="C22" s="104" t="s">
        <v>146</v>
      </c>
      <c r="D22" s="185"/>
      <c r="E22" s="188"/>
      <c r="F22" s="250"/>
    </row>
    <row r="23" spans="2:6">
      <c r="B23" s="95" t="s">
        <v>221</v>
      </c>
      <c r="C23" s="163"/>
      <c r="D23" s="190"/>
      <c r="E23" s="193"/>
      <c r="F23" s="191"/>
    </row>
    <row r="24" spans="2:6">
      <c r="B24" s="132" t="s">
        <v>210</v>
      </c>
      <c r="C24" s="161"/>
      <c r="D24" s="189"/>
      <c r="E24" s="192"/>
      <c r="F24" s="249"/>
    </row>
    <row r="25" spans="2:6">
      <c r="B25" s="213">
        <v>2.1</v>
      </c>
      <c r="C25" s="104" t="s">
        <v>142</v>
      </c>
      <c r="D25" s="185"/>
      <c r="E25" s="188"/>
      <c r="F25" s="250"/>
    </row>
    <row r="26" spans="2:6">
      <c r="B26" s="256"/>
      <c r="C26" s="104" t="s">
        <v>143</v>
      </c>
      <c r="D26" s="185"/>
      <c r="E26" s="188"/>
      <c r="F26" s="250"/>
    </row>
    <row r="27" spans="2:6">
      <c r="B27" s="256"/>
      <c r="C27" s="104" t="s">
        <v>144</v>
      </c>
      <c r="D27" s="185"/>
      <c r="E27" s="188"/>
      <c r="F27" s="250"/>
    </row>
    <row r="28" spans="2:6">
      <c r="B28" s="256"/>
      <c r="C28" s="104" t="s">
        <v>145</v>
      </c>
      <c r="D28" s="185"/>
      <c r="E28" s="188"/>
      <c r="F28" s="250"/>
    </row>
    <row r="29" spans="2:6">
      <c r="B29" s="256"/>
      <c r="C29" s="104" t="s">
        <v>146</v>
      </c>
      <c r="D29" s="185"/>
      <c r="E29" s="188"/>
      <c r="F29" s="250"/>
    </row>
    <row r="30" spans="2:6">
      <c r="B30" s="132" t="s">
        <v>211</v>
      </c>
      <c r="C30" s="161"/>
      <c r="D30" s="189"/>
      <c r="E30" s="192"/>
      <c r="F30" s="249"/>
    </row>
    <row r="31" spans="2:6">
      <c r="B31" s="212">
        <v>2.11</v>
      </c>
      <c r="C31" s="104" t="s">
        <v>142</v>
      </c>
      <c r="D31" s="185"/>
      <c r="E31" s="188"/>
      <c r="F31" s="250"/>
    </row>
    <row r="32" spans="2:6">
      <c r="B32" s="256"/>
      <c r="C32" s="104" t="s">
        <v>143</v>
      </c>
      <c r="D32" s="185"/>
      <c r="E32" s="188"/>
      <c r="F32" s="250"/>
    </row>
    <row r="33" spans="2:6">
      <c r="B33" s="256"/>
      <c r="C33" s="104" t="s">
        <v>144</v>
      </c>
      <c r="D33" s="185"/>
      <c r="E33" s="188"/>
      <c r="F33" s="250"/>
    </row>
    <row r="34" spans="2:6">
      <c r="B34" s="256"/>
      <c r="C34" s="104" t="s">
        <v>145</v>
      </c>
      <c r="D34" s="185"/>
      <c r="E34" s="188"/>
      <c r="F34" s="250"/>
    </row>
    <row r="35" spans="2:6">
      <c r="B35" s="256"/>
      <c r="C35" s="104" t="s">
        <v>146</v>
      </c>
      <c r="D35" s="185"/>
      <c r="E35" s="188"/>
      <c r="F35" s="250"/>
    </row>
    <row r="36" spans="2:6">
      <c r="B36" s="132" t="s">
        <v>212</v>
      </c>
      <c r="C36" s="161"/>
      <c r="D36" s="189"/>
      <c r="E36" s="192"/>
      <c r="F36" s="249"/>
    </row>
    <row r="37" spans="2:6">
      <c r="B37" s="212">
        <v>2.12</v>
      </c>
      <c r="C37" s="104" t="s">
        <v>142</v>
      </c>
      <c r="D37" s="185"/>
      <c r="E37" s="188"/>
      <c r="F37" s="250"/>
    </row>
    <row r="38" spans="2:6">
      <c r="B38" s="256"/>
      <c r="C38" s="104" t="s">
        <v>143</v>
      </c>
      <c r="D38" s="185"/>
      <c r="E38" s="188"/>
      <c r="F38" s="250"/>
    </row>
    <row r="39" spans="2:6">
      <c r="B39" s="256"/>
      <c r="C39" s="104" t="s">
        <v>144</v>
      </c>
      <c r="D39" s="185"/>
      <c r="E39" s="188"/>
      <c r="F39" s="250"/>
    </row>
    <row r="40" spans="2:6">
      <c r="B40" s="256"/>
      <c r="C40" s="104" t="s">
        <v>145</v>
      </c>
      <c r="D40" s="185"/>
      <c r="E40" s="188"/>
      <c r="F40" s="250"/>
    </row>
    <row r="41" spans="2:6">
      <c r="B41" s="256"/>
      <c r="C41" s="104" t="s">
        <v>146</v>
      </c>
      <c r="D41" s="185"/>
      <c r="E41" s="188"/>
      <c r="F41" s="250"/>
    </row>
  </sheetData>
  <autoFilter ref="B5:F41" xr:uid="{00000000-0009-0000-0000-000006000000}"/>
  <dataValidations count="2">
    <dataValidation type="list" allowBlank="1" showInputMessage="1" showErrorMessage="1" sqref="F31:F41 F7:F29" xr:uid="{00000000-0002-0000-0600-000000000000}">
      <formula1>$AA$1:$AC$1</formula1>
    </dataValidation>
    <dataValidation type="date" allowBlank="1" showInputMessage="1" showErrorMessage="1" prompt="Enter a date value (for example, 19/10/2020)" sqref="E6:E41" xr:uid="{00000000-0002-0000-0600-000001000000}">
      <formula1>StartDate</formula1>
      <formula2>EndDate</formula2>
    </dataValidation>
  </dataValidations>
  <hyperlinks>
    <hyperlink ref="B8" location="Partnering!A2.05" display="Partnering!A2.05" xr:uid="{00000000-0004-0000-0600-000004000000}"/>
    <hyperlink ref="B13" location="Partnering!A2.06" display="Partnering!A2.06" xr:uid="{00000000-0004-0000-0600-000005000000}"/>
    <hyperlink ref="B18" location="Partnering!A2.07" display="Partnering!A2.07" xr:uid="{00000000-0004-0000-0600-000006000000}"/>
    <hyperlink ref="B25" location="Partnering!A2.10" display="Partnering!A2.10" xr:uid="{00000000-0004-0000-0600-000009000000}"/>
    <hyperlink ref="B31" location="Partnering!A2.11" display="Partnering!A2.11" xr:uid="{00000000-0004-0000-0600-00000A000000}"/>
    <hyperlink ref="B37" location="Partnering!A2.12" display="Partnering!A2.12" xr:uid="{00000000-0004-0000-06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46"/>
  <sheetViews>
    <sheetView showGridLines="0" workbookViewId="0">
      <pane ySplit="1" topLeftCell="A2" activePane="bottomLeft" state="frozen"/>
      <selection activeCell="C9" sqref="C9"/>
      <selection pane="bottomLeft" activeCell="A47" sqref="A47:XFD53"/>
    </sheetView>
  </sheetViews>
  <sheetFormatPr defaultRowHeight="12.75"/>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c r="A1" s="1" t="s">
        <v>60</v>
      </c>
      <c r="B1" s="1" t="s">
        <v>41</v>
      </c>
      <c r="C1" s="1" t="s">
        <v>61</v>
      </c>
      <c r="D1" s="1" t="s">
        <v>62</v>
      </c>
      <c r="E1" s="1" t="s">
        <v>63</v>
      </c>
      <c r="F1" s="1" t="s">
        <v>64</v>
      </c>
      <c r="G1" s="1" t="s">
        <v>65</v>
      </c>
      <c r="J1" s="1" t="s">
        <v>176</v>
      </c>
      <c r="K1" s="246">
        <v>32874</v>
      </c>
    </row>
    <row r="2" spans="1:11">
      <c r="A2" s="1"/>
      <c r="B2" s="1"/>
      <c r="C2" s="1" t="s">
        <v>66</v>
      </c>
      <c r="D2" s="1"/>
      <c r="E2" s="1"/>
      <c r="F2" s="1"/>
      <c r="G2" s="1"/>
      <c r="J2" t="s">
        <v>177</v>
      </c>
      <c r="K2" s="246">
        <v>73415</v>
      </c>
    </row>
    <row r="3" spans="1:11">
      <c r="A3" s="1"/>
      <c r="B3" s="1"/>
      <c r="C3" s="1" t="s">
        <v>9</v>
      </c>
      <c r="D3" s="1"/>
      <c r="E3" s="1"/>
      <c r="F3" s="1"/>
      <c r="G3" s="1"/>
    </row>
    <row r="4" spans="1:11">
      <c r="A4" s="1"/>
      <c r="B4" s="1"/>
      <c r="C4" s="1" t="s">
        <v>9</v>
      </c>
      <c r="D4" s="1"/>
      <c r="E4" s="1"/>
      <c r="F4" s="1"/>
      <c r="G4" s="1"/>
    </row>
    <row r="5" spans="1:11">
      <c r="A5" s="1" t="s">
        <v>67</v>
      </c>
      <c r="B5" s="1" t="s">
        <v>68</v>
      </c>
      <c r="C5" s="1">
        <f t="shared" ref="C5" ca="1" si="0">INDIRECT("'"&amp;A5&amp;"'!"&amp;B5)</f>
        <v>1.01</v>
      </c>
      <c r="D5" s="1" t="s">
        <v>69</v>
      </c>
      <c r="E5" s="1">
        <f t="shared" ref="E5" ca="1" si="1">INDIRECT("'"&amp;A5&amp;"'!"&amp;D5)</f>
        <v>0</v>
      </c>
      <c r="F5" s="1" t="s">
        <v>70</v>
      </c>
      <c r="G5" s="3" t="str">
        <f t="shared" ref="G5" ca="1" si="2">INDIRECT("'"&amp;A5&amp;"'!"&amp;F5)</f>
        <v/>
      </c>
    </row>
    <row r="6" spans="1:11">
      <c r="A6" s="1" t="s">
        <v>67</v>
      </c>
      <c r="B6" s="1" t="s">
        <v>71</v>
      </c>
      <c r="C6" s="1">
        <f t="shared" ref="C6:C7" ca="1" si="3">INDIRECT("'"&amp;A6&amp;"'!"&amp;B6)</f>
        <v>1.03</v>
      </c>
      <c r="D6" s="1" t="s">
        <v>72</v>
      </c>
      <c r="E6" s="1">
        <f t="shared" ref="E6:E7" ca="1" si="4">INDIRECT("'"&amp;A6&amp;"'!"&amp;D6)</f>
        <v>0</v>
      </c>
      <c r="F6" s="1" t="s">
        <v>73</v>
      </c>
      <c r="G6" s="3" t="str">
        <f t="shared" ref="G6:G7" ca="1" si="5">INDIRECT("'"&amp;A6&amp;"'!"&amp;F6)</f>
        <v/>
      </c>
    </row>
    <row r="7" spans="1:11">
      <c r="A7" s="1" t="s">
        <v>67</v>
      </c>
      <c r="B7" s="1" t="s">
        <v>74</v>
      </c>
      <c r="C7" s="1">
        <f t="shared" ca="1" si="3"/>
        <v>1.04</v>
      </c>
      <c r="D7" s="1" t="s">
        <v>75</v>
      </c>
      <c r="E7" s="1">
        <f t="shared" ca="1" si="4"/>
        <v>0</v>
      </c>
      <c r="F7" s="1" t="s">
        <v>76</v>
      </c>
      <c r="G7" s="3" t="str">
        <f t="shared" ca="1" si="5"/>
        <v/>
      </c>
    </row>
    <row r="8" spans="1:11">
      <c r="A8" s="1"/>
      <c r="B8" s="1"/>
      <c r="C8" s="1" t="s">
        <v>10</v>
      </c>
      <c r="D8" s="1"/>
      <c r="E8" s="1"/>
      <c r="F8" s="1"/>
      <c r="G8" s="1"/>
    </row>
    <row r="9" spans="1:11">
      <c r="A9" s="1"/>
      <c r="B9" s="1"/>
      <c r="C9" s="1" t="s">
        <v>11</v>
      </c>
      <c r="D9" s="1"/>
      <c r="E9" s="1"/>
      <c r="F9" s="1"/>
      <c r="G9" s="1"/>
    </row>
    <row r="10" spans="1:11">
      <c r="A10" s="1" t="s">
        <v>67</v>
      </c>
      <c r="B10" s="1" t="s">
        <v>77</v>
      </c>
      <c r="C10" s="1">
        <f ca="1">INDIRECT("'"&amp;A10&amp;"'!"&amp;B10)</f>
        <v>1.07</v>
      </c>
      <c r="D10" s="1" t="s">
        <v>78</v>
      </c>
      <c r="E10" s="1">
        <f ca="1">INDIRECT("'"&amp;A10&amp;"'!"&amp;D10)</f>
        <v>0</v>
      </c>
      <c r="F10" s="1" t="s">
        <v>79</v>
      </c>
      <c r="G10" s="3" t="str">
        <f ca="1">INDIRECT("'"&amp;A10&amp;"'!"&amp;F10)</f>
        <v/>
      </c>
    </row>
    <row r="11" spans="1:11">
      <c r="A11" s="1" t="s">
        <v>67</v>
      </c>
      <c r="B11" s="1" t="s">
        <v>80</v>
      </c>
      <c r="C11" s="1">
        <f t="shared" ref="C11" ca="1" si="6">INDIRECT("'"&amp;A11&amp;"'!"&amp;B11)</f>
        <v>1.08</v>
      </c>
      <c r="D11" s="1" t="s">
        <v>81</v>
      </c>
      <c r="E11" s="1">
        <f t="shared" ref="E11" ca="1" si="7">INDIRECT("'"&amp;A11&amp;"'!"&amp;D11)</f>
        <v>0</v>
      </c>
      <c r="F11" s="1" t="s">
        <v>82</v>
      </c>
      <c r="G11" s="3" t="str">
        <f t="shared" ref="G11" ca="1" si="8">INDIRECT("'"&amp;A11&amp;"'!"&amp;F11)</f>
        <v/>
      </c>
    </row>
    <row r="12" spans="1:11">
      <c r="A12" s="1" t="s">
        <v>67</v>
      </c>
      <c r="B12" s="1" t="s">
        <v>83</v>
      </c>
      <c r="C12" s="1">
        <f t="shared" ref="C12" ca="1" si="9">INDIRECT("'"&amp;A12&amp;"'!"&amp;B12)</f>
        <v>1.1299999999999999</v>
      </c>
      <c r="D12" s="1" t="s">
        <v>84</v>
      </c>
      <c r="E12" s="1">
        <f t="shared" ref="E12" ca="1" si="10">INDIRECT("'"&amp;A12&amp;"'!"&amp;D12)</f>
        <v>0</v>
      </c>
      <c r="F12" s="1" t="s">
        <v>85</v>
      </c>
      <c r="G12" s="3" t="str">
        <f t="shared" ref="G12" ca="1" si="11">INDIRECT("'"&amp;A12&amp;"'!"&amp;F12)</f>
        <v/>
      </c>
    </row>
    <row r="13" spans="1:11">
      <c r="A13" s="1" t="s">
        <v>67</v>
      </c>
      <c r="B13" s="1" t="s">
        <v>86</v>
      </c>
      <c r="C13" s="1">
        <f ca="1">INDIRECT("'"&amp;A13&amp;"'!"&amp;B13)</f>
        <v>1.1499999999999999</v>
      </c>
      <c r="D13" s="1" t="s">
        <v>87</v>
      </c>
      <c r="E13" s="1">
        <f ca="1">INDIRECT("'"&amp;A13&amp;"'!"&amp;D13)</f>
        <v>0</v>
      </c>
      <c r="F13" s="1" t="s">
        <v>88</v>
      </c>
      <c r="G13" s="3" t="str">
        <f ca="1">INDIRECT("'"&amp;A13&amp;"'!"&amp;F13)</f>
        <v/>
      </c>
    </row>
    <row r="14" spans="1:11">
      <c r="A14" s="1"/>
      <c r="B14" s="1"/>
      <c r="C14" s="1" t="s">
        <v>17</v>
      </c>
      <c r="D14" s="1"/>
      <c r="E14" s="1"/>
      <c r="F14" s="1"/>
      <c r="G14" s="3"/>
    </row>
    <row r="15" spans="1:11">
      <c r="A15" s="1"/>
      <c r="B15" s="1"/>
      <c r="C15" s="1" t="s">
        <v>248</v>
      </c>
      <c r="D15" s="1"/>
      <c r="E15" s="1"/>
      <c r="F15" s="1"/>
      <c r="G15" s="1"/>
    </row>
    <row r="16" spans="1:11">
      <c r="A16" s="1" t="s">
        <v>67</v>
      </c>
      <c r="B16" s="1" t="s">
        <v>89</v>
      </c>
      <c r="C16" s="1">
        <f t="shared" ref="C16" ca="1" si="12">INDIRECT("'"&amp;A16&amp;"'!"&amp;B16)</f>
        <v>1.19</v>
      </c>
      <c r="D16" s="1" t="s">
        <v>90</v>
      </c>
      <c r="E16" s="1">
        <f t="shared" ref="E16" ca="1" si="13">INDIRECT("'"&amp;A16&amp;"'!"&amp;D16)</f>
        <v>0</v>
      </c>
      <c r="F16" s="1" t="s">
        <v>91</v>
      </c>
      <c r="G16" s="3" t="str">
        <f t="shared" ref="G16" ca="1" si="14">INDIRECT("'"&amp;A16&amp;"'!"&amp;F16)</f>
        <v/>
      </c>
    </row>
    <row r="17" spans="1:7">
      <c r="A17" s="1"/>
      <c r="B17" s="1"/>
      <c r="C17" s="1" t="s">
        <v>92</v>
      </c>
      <c r="D17" s="1"/>
      <c r="E17" s="1"/>
      <c r="F17" s="1"/>
      <c r="G17" s="1"/>
    </row>
    <row r="18" spans="1:7">
      <c r="A18" s="1"/>
      <c r="B18" s="1"/>
      <c r="C18" s="1" t="s">
        <v>20</v>
      </c>
      <c r="D18" s="1"/>
      <c r="E18" s="1"/>
      <c r="F18" s="1"/>
      <c r="G18" s="1"/>
    </row>
    <row r="19" spans="1:7">
      <c r="A19" s="1"/>
      <c r="B19" s="1"/>
      <c r="C19" s="1" t="s">
        <v>208</v>
      </c>
      <c r="D19" s="1"/>
      <c r="E19" s="1"/>
      <c r="F19" s="1"/>
      <c r="G19" s="3"/>
    </row>
    <row r="20" spans="1:7">
      <c r="A20" s="1" t="s">
        <v>93</v>
      </c>
      <c r="B20" s="1" t="s">
        <v>94</v>
      </c>
      <c r="C20" s="1">
        <f t="shared" ref="C20" ca="1" si="15">INDIRECT("'"&amp;A20&amp;"'!"&amp;B20)</f>
        <v>2.0499999999999998</v>
      </c>
      <c r="D20" s="1" t="s">
        <v>95</v>
      </c>
      <c r="E20" s="1">
        <f t="shared" ref="E20" ca="1" si="16">INDIRECT("'"&amp;A20&amp;"'!"&amp;D20)</f>
        <v>0</v>
      </c>
      <c r="F20" s="1" t="s">
        <v>96</v>
      </c>
      <c r="G20" s="3" t="str">
        <f t="shared" ref="G20" ca="1" si="17">INDIRECT("'"&amp;A20&amp;"'!"&amp;F20)</f>
        <v/>
      </c>
    </row>
    <row r="21" spans="1:7">
      <c r="A21" s="1" t="s">
        <v>93</v>
      </c>
      <c r="B21" s="1" t="s">
        <v>97</v>
      </c>
      <c r="C21" s="1">
        <f t="shared" ref="C21:C22" ca="1" si="18">INDIRECT("'"&amp;A21&amp;"'!"&amp;B21)</f>
        <v>2.06</v>
      </c>
      <c r="D21" s="1" t="s">
        <v>98</v>
      </c>
      <c r="E21" s="1">
        <f t="shared" ref="E21:E22" ca="1" si="19">INDIRECT("'"&amp;A21&amp;"'!"&amp;D21)</f>
        <v>0</v>
      </c>
      <c r="F21" s="1" t="s">
        <v>99</v>
      </c>
      <c r="G21" s="3" t="str">
        <f t="shared" ref="G21:G22" ca="1" si="20">INDIRECT("'"&amp;A21&amp;"'!"&amp;F21)</f>
        <v/>
      </c>
    </row>
    <row r="22" spans="1:7">
      <c r="A22" s="1" t="s">
        <v>93</v>
      </c>
      <c r="B22" s="1" t="s">
        <v>100</v>
      </c>
      <c r="C22" s="1">
        <f t="shared" ca="1" si="18"/>
        <v>2.0699999999999998</v>
      </c>
      <c r="D22" s="1" t="s">
        <v>101</v>
      </c>
      <c r="E22" s="1">
        <f t="shared" ca="1" si="19"/>
        <v>0</v>
      </c>
      <c r="F22" s="1" t="s">
        <v>102</v>
      </c>
      <c r="G22" s="3" t="str">
        <f t="shared" ca="1" si="20"/>
        <v/>
      </c>
    </row>
    <row r="23" spans="1:7">
      <c r="A23" s="1"/>
      <c r="B23" s="1"/>
      <c r="C23" s="1" t="s">
        <v>219</v>
      </c>
      <c r="D23" s="1"/>
      <c r="E23" s="1"/>
      <c r="F23" s="1"/>
      <c r="G23" s="1"/>
    </row>
    <row r="24" spans="1:7">
      <c r="A24" s="1" t="s">
        <v>93</v>
      </c>
      <c r="B24" s="1" t="s">
        <v>103</v>
      </c>
      <c r="C24" s="43">
        <f t="shared" ref="C24" ca="1" si="21">INDIRECT("'"&amp;A24&amp;"'!"&amp;B24)</f>
        <v>2.1</v>
      </c>
      <c r="D24" s="1" t="s">
        <v>104</v>
      </c>
      <c r="E24" s="1">
        <f t="shared" ref="E24" ca="1" si="22">INDIRECT("'"&amp;A24&amp;"'!"&amp;D24)</f>
        <v>0</v>
      </c>
      <c r="F24" s="1" t="s">
        <v>105</v>
      </c>
      <c r="G24" s="3" t="str">
        <f t="shared" ref="G24" ca="1" si="23">INDIRECT("'"&amp;A24&amp;"'!"&amp;F24)</f>
        <v/>
      </c>
    </row>
    <row r="25" spans="1:7">
      <c r="A25" s="1"/>
      <c r="B25" s="1"/>
      <c r="C25" s="1" t="s">
        <v>211</v>
      </c>
      <c r="D25" s="1"/>
      <c r="E25" s="1"/>
      <c r="F25" s="1"/>
      <c r="G25" s="1"/>
    </row>
    <row r="26" spans="1:7">
      <c r="A26" s="1" t="s">
        <v>93</v>
      </c>
      <c r="B26" s="1" t="s">
        <v>106</v>
      </c>
      <c r="C26" s="1">
        <f t="shared" ref="C26:C28" ca="1" si="24">INDIRECT("'"&amp;A26&amp;"'!"&amp;B26)</f>
        <v>2.11</v>
      </c>
      <c r="D26" s="1" t="s">
        <v>107</v>
      </c>
      <c r="E26" s="1">
        <f t="shared" ref="E26:E28" ca="1" si="25">INDIRECT("'"&amp;A26&amp;"'!"&amp;D26)</f>
        <v>0</v>
      </c>
      <c r="F26" s="1" t="s">
        <v>108</v>
      </c>
      <c r="G26" s="3" t="str">
        <f t="shared" ref="G26:G28" ca="1" si="26">INDIRECT("'"&amp;A26&amp;"'!"&amp;F26)</f>
        <v/>
      </c>
    </row>
    <row r="27" spans="1:7">
      <c r="A27" s="1"/>
      <c r="B27" s="1"/>
      <c r="C27" s="1" t="s">
        <v>212</v>
      </c>
      <c r="D27" s="1"/>
      <c r="E27" s="1"/>
      <c r="F27" s="1"/>
      <c r="G27" s="3"/>
    </row>
    <row r="28" spans="1:7">
      <c r="A28" s="1" t="s">
        <v>93</v>
      </c>
      <c r="B28" s="1" t="s">
        <v>109</v>
      </c>
      <c r="C28" s="1">
        <f t="shared" ca="1" si="24"/>
        <v>2.12</v>
      </c>
      <c r="D28" s="1" t="s">
        <v>110</v>
      </c>
      <c r="E28" s="1">
        <f t="shared" ca="1" si="25"/>
        <v>0</v>
      </c>
      <c r="F28" s="1" t="s">
        <v>111</v>
      </c>
      <c r="G28" s="3" t="str">
        <f t="shared" ca="1" si="26"/>
        <v/>
      </c>
    </row>
    <row r="29" spans="1:7">
      <c r="A29" s="1"/>
      <c r="B29" s="1"/>
      <c r="C29" s="1" t="s">
        <v>112</v>
      </c>
      <c r="D29" s="1"/>
      <c r="E29" s="1"/>
      <c r="F29" s="1"/>
      <c r="G29" s="1"/>
    </row>
    <row r="30" spans="1:7">
      <c r="A30" s="1"/>
      <c r="B30" s="1"/>
      <c r="C30" s="1" t="s">
        <v>27</v>
      </c>
      <c r="D30" s="1"/>
      <c r="E30" s="1"/>
      <c r="F30" s="1"/>
      <c r="G30" s="3"/>
    </row>
    <row r="31" spans="1:7">
      <c r="A31" s="1"/>
      <c r="B31" s="1"/>
      <c r="C31" s="1" t="s">
        <v>232</v>
      </c>
      <c r="D31" s="1"/>
      <c r="E31" s="1"/>
      <c r="F31" s="1"/>
      <c r="G31" s="1"/>
    </row>
    <row r="32" spans="1:7">
      <c r="A32" s="1" t="s">
        <v>113</v>
      </c>
      <c r="B32" s="1" t="s">
        <v>114</v>
      </c>
      <c r="C32" s="1">
        <f t="shared" ref="C32" ca="1" si="27">INDIRECT("'"&amp;A32&amp;"'!"&amp;B32)</f>
        <v>4.0599999999999996</v>
      </c>
      <c r="D32" s="1" t="s">
        <v>115</v>
      </c>
      <c r="E32" s="1">
        <f t="shared" ref="E32" ca="1" si="28">INDIRECT("'"&amp;A32&amp;"'!"&amp;D32)</f>
        <v>0</v>
      </c>
      <c r="F32" s="1" t="s">
        <v>116</v>
      </c>
      <c r="G32" s="3" t="str">
        <f t="shared" ref="G32" ca="1" si="29">INDIRECT("'"&amp;A32&amp;"'!"&amp;F32)</f>
        <v/>
      </c>
    </row>
    <row r="33" spans="1:7">
      <c r="A33" s="1" t="s">
        <v>113</v>
      </c>
      <c r="B33" s="1" t="s">
        <v>117</v>
      </c>
      <c r="C33" s="1">
        <f t="shared" ref="C33:C36" ca="1" si="30">INDIRECT("'"&amp;A33&amp;"'!"&amp;B33)</f>
        <v>4.07</v>
      </c>
      <c r="D33" s="1" t="s">
        <v>118</v>
      </c>
      <c r="E33" s="1">
        <f t="shared" ref="E33:E36" ca="1" si="31">INDIRECT("'"&amp;A33&amp;"'!"&amp;D33)</f>
        <v>0</v>
      </c>
      <c r="F33" s="1" t="s">
        <v>119</v>
      </c>
      <c r="G33" s="3" t="str">
        <f t="shared" ref="G33:G36" ca="1" si="32">INDIRECT("'"&amp;A33&amp;"'!"&amp;F33)</f>
        <v/>
      </c>
    </row>
    <row r="34" spans="1:7">
      <c r="A34" s="1"/>
      <c r="B34" s="1"/>
      <c r="C34" s="1" t="s">
        <v>28</v>
      </c>
      <c r="D34" s="1"/>
      <c r="E34" s="1"/>
      <c r="F34" s="1"/>
      <c r="G34" s="3"/>
    </row>
    <row r="35" spans="1:7">
      <c r="A35" s="1"/>
      <c r="B35" s="1"/>
      <c r="C35" s="1" t="s">
        <v>29</v>
      </c>
      <c r="D35" s="1"/>
      <c r="E35" s="1"/>
      <c r="F35" s="1"/>
      <c r="G35" s="3"/>
    </row>
    <row r="36" spans="1:7">
      <c r="A36" s="1" t="s">
        <v>113</v>
      </c>
      <c r="B36" s="1" t="s">
        <v>120</v>
      </c>
      <c r="C36" s="1">
        <f t="shared" ca="1" si="30"/>
        <v>4.09</v>
      </c>
      <c r="D36" s="1" t="s">
        <v>121</v>
      </c>
      <c r="E36" s="1">
        <f t="shared" ca="1" si="31"/>
        <v>0</v>
      </c>
      <c r="F36" s="1" t="s">
        <v>122</v>
      </c>
      <c r="G36" s="3" t="str">
        <f t="shared" ca="1" si="32"/>
        <v/>
      </c>
    </row>
    <row r="37" spans="1:7">
      <c r="A37" s="1"/>
      <c r="B37" s="1"/>
      <c r="C37" s="1" t="s">
        <v>123</v>
      </c>
      <c r="D37" s="1"/>
      <c r="E37" s="1"/>
      <c r="F37" s="1"/>
      <c r="G37" s="1"/>
    </row>
    <row r="38" spans="1:7">
      <c r="A38" s="1"/>
      <c r="B38" s="1"/>
      <c r="C38" s="1" t="s">
        <v>244</v>
      </c>
      <c r="D38" s="1"/>
      <c r="E38" s="1"/>
      <c r="F38" s="1"/>
      <c r="G38" s="1"/>
    </row>
    <row r="39" spans="1:7">
      <c r="A39" s="1"/>
      <c r="B39" s="1"/>
      <c r="C39" s="1" t="s">
        <v>241</v>
      </c>
      <c r="D39" s="1"/>
      <c r="E39" s="1"/>
      <c r="F39" s="1"/>
      <c r="G39" s="1"/>
    </row>
    <row r="40" spans="1:7">
      <c r="A40" s="1" t="s">
        <v>124</v>
      </c>
      <c r="B40" s="1" t="s">
        <v>125</v>
      </c>
      <c r="C40" s="1">
        <f t="shared" ref="C40:C42" ca="1" si="33">INDIRECT("'"&amp;A40&amp;"'!"&amp;B40)</f>
        <v>5.07</v>
      </c>
      <c r="D40" s="1" t="s">
        <v>126</v>
      </c>
      <c r="E40" s="1">
        <f t="shared" ref="E40:E42" ca="1" si="34">INDIRECT("'"&amp;A40&amp;"'!"&amp;D40)</f>
        <v>0</v>
      </c>
      <c r="F40" s="1" t="s">
        <v>127</v>
      </c>
      <c r="G40" s="3" t="str">
        <f t="shared" ref="G40:G42" ca="1" si="35">INDIRECT("'"&amp;A40&amp;"'!"&amp;F40)</f>
        <v/>
      </c>
    </row>
    <row r="41" spans="1:7">
      <c r="A41" s="1"/>
      <c r="B41" s="1"/>
      <c r="C41" s="1" t="s">
        <v>244</v>
      </c>
      <c r="D41" s="1"/>
      <c r="E41" s="1"/>
      <c r="F41" s="1"/>
      <c r="G41" s="3"/>
    </row>
    <row r="42" spans="1:7">
      <c r="A42" s="1" t="s">
        <v>124</v>
      </c>
      <c r="B42" s="1" t="s">
        <v>128</v>
      </c>
      <c r="C42" s="1">
        <f t="shared" ca="1" si="33"/>
        <v>5.09</v>
      </c>
      <c r="D42" s="1" t="s">
        <v>129</v>
      </c>
      <c r="E42" s="1">
        <f t="shared" ca="1" si="34"/>
        <v>0</v>
      </c>
      <c r="F42" s="1" t="s">
        <v>130</v>
      </c>
      <c r="G42" s="3" t="str">
        <f t="shared" ca="1" si="35"/>
        <v/>
      </c>
    </row>
    <row r="43" spans="1:7">
      <c r="A43" s="1"/>
      <c r="B43" s="1"/>
      <c r="C43" s="1" t="s">
        <v>32</v>
      </c>
      <c r="D43" s="1"/>
      <c r="E43" s="1"/>
      <c r="F43" s="1"/>
      <c r="G43" s="1"/>
    </row>
    <row r="44" spans="1:7">
      <c r="A44" s="1"/>
      <c r="B44" s="1"/>
      <c r="C44" s="1" t="s">
        <v>33</v>
      </c>
      <c r="D44" s="1"/>
      <c r="E44" s="1"/>
      <c r="F44" s="1"/>
      <c r="G44" s="3"/>
    </row>
    <row r="45" spans="1:7">
      <c r="A45" s="1"/>
      <c r="B45" s="1"/>
      <c r="C45" s="1" t="s">
        <v>34</v>
      </c>
      <c r="D45" s="1"/>
      <c r="E45" s="1"/>
      <c r="F45" s="1"/>
      <c r="G45" s="3"/>
    </row>
    <row r="46" spans="1:7">
      <c r="A46" s="1" t="s">
        <v>139</v>
      </c>
      <c r="B46" s="1" t="s">
        <v>131</v>
      </c>
      <c r="C46" s="1">
        <f t="shared" ref="C46" ca="1" si="36">INDIRECT("'"&amp;A46&amp;"'!"&amp;B46)</f>
        <v>7.05</v>
      </c>
      <c r="D46" s="1" t="s">
        <v>132</v>
      </c>
      <c r="E46" s="1">
        <f t="shared" ref="E46" ca="1" si="37">INDIRECT("'"&amp;A46&amp;"'!"&amp;D46)</f>
        <v>0</v>
      </c>
      <c r="F46" s="1" t="s">
        <v>133</v>
      </c>
      <c r="G46" s="3" t="str">
        <f t="shared" ref="G46" ca="1" si="38">INDIRECT("'"&amp;A46&amp;"'!"&amp;F46)</f>
        <v/>
      </c>
    </row>
  </sheetData>
  <autoFilter ref="A1:G46" xr:uid="{00000000-0009-0000-0000-000008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4C947"/>
  </sheetPr>
  <dimension ref="A1:AD10"/>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sqref="A1:XFD2"/>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25" customFormat="1">
      <c r="A1" s="331" t="s">
        <v>279</v>
      </c>
      <c r="B1" s="332"/>
      <c r="C1" s="332"/>
      <c r="D1" s="332"/>
      <c r="E1" s="332"/>
      <c r="F1" s="332"/>
      <c r="G1" s="332"/>
      <c r="H1" s="332"/>
      <c r="I1" s="332"/>
      <c r="J1" s="332"/>
      <c r="K1" s="332"/>
      <c r="Z1" s="325" t="s">
        <v>35</v>
      </c>
      <c r="AA1" s="325" t="s">
        <v>178</v>
      </c>
      <c r="AB1" s="325" t="s">
        <v>155</v>
      </c>
      <c r="AC1" s="325" t="s">
        <v>154</v>
      </c>
      <c r="AD1" s="325" t="s">
        <v>37</v>
      </c>
    </row>
    <row r="2" spans="1:30" s="325" customFormat="1" ht="39.950000000000003" customHeight="1">
      <c r="A2" s="332"/>
      <c r="B2" s="328" t="s">
        <v>26</v>
      </c>
      <c r="C2" s="328"/>
      <c r="D2" s="332"/>
      <c r="E2" s="332"/>
      <c r="F2" s="332"/>
      <c r="G2" s="332"/>
      <c r="H2" s="332"/>
      <c r="I2" s="332"/>
      <c r="J2" s="332"/>
      <c r="K2" s="332"/>
      <c r="Z2" s="325" t="s">
        <v>38</v>
      </c>
      <c r="AA2" s="325" t="s">
        <v>39</v>
      </c>
      <c r="AB2" s="325" t="s">
        <v>40</v>
      </c>
    </row>
    <row r="3" spans="1:30" ht="51">
      <c r="A3" s="238" t="s">
        <v>1</v>
      </c>
      <c r="B3" s="32" t="s">
        <v>2</v>
      </c>
      <c r="C3" s="32" t="s">
        <v>254</v>
      </c>
      <c r="D3" s="32" t="s">
        <v>3</v>
      </c>
      <c r="E3" s="32" t="s">
        <v>4</v>
      </c>
      <c r="F3" s="32" t="s">
        <v>156</v>
      </c>
      <c r="G3" s="32" t="s">
        <v>5</v>
      </c>
      <c r="H3" s="32" t="s">
        <v>6</v>
      </c>
      <c r="I3" s="32" t="s">
        <v>7</v>
      </c>
      <c r="J3" s="32" t="s">
        <v>8</v>
      </c>
      <c r="K3" s="204" t="s">
        <v>150</v>
      </c>
    </row>
    <row r="4" spans="1:30">
      <c r="A4" s="119" t="s">
        <v>27</v>
      </c>
      <c r="B4" s="116"/>
      <c r="C4" s="116"/>
      <c r="D4" s="117"/>
      <c r="E4" s="117"/>
      <c r="F4" s="117"/>
      <c r="G4" s="116"/>
      <c r="H4" s="117"/>
      <c r="I4" s="154"/>
      <c r="J4" s="118"/>
      <c r="K4" s="117"/>
    </row>
    <row r="5" spans="1:30">
      <c r="A5" s="106" t="s">
        <v>231</v>
      </c>
      <c r="B5" s="107"/>
      <c r="C5" s="107"/>
      <c r="D5" s="108"/>
      <c r="E5" s="108"/>
      <c r="F5" s="108"/>
      <c r="G5" s="107"/>
      <c r="H5" s="108"/>
      <c r="I5" s="151"/>
      <c r="J5" s="156"/>
      <c r="K5" s="108"/>
    </row>
    <row r="6" spans="1:30" ht="89.25">
      <c r="A6" s="46">
        <v>4.0599999999999996</v>
      </c>
      <c r="B6" s="301" t="s">
        <v>222</v>
      </c>
      <c r="C6" s="317" t="s">
        <v>266</v>
      </c>
      <c r="D6" s="209" t="s">
        <v>225</v>
      </c>
      <c r="E6" s="35"/>
      <c r="F6" s="45" t="str">
        <f>IF(R4.06=$Z$1,100%,IF(R4.06=$AA$1,80%,IF(R4.06=$AB$1,50%,IF(R4.06=$AC$1,20%,""))))</f>
        <v/>
      </c>
      <c r="G6" s="33"/>
      <c r="H6" s="34"/>
      <c r="I6" s="152"/>
      <c r="J6" s="44"/>
      <c r="K6" s="209" t="s">
        <v>228</v>
      </c>
    </row>
    <row r="7" spans="1:30" ht="102">
      <c r="A7" s="46">
        <v>4.07</v>
      </c>
      <c r="B7" s="302" t="s">
        <v>223</v>
      </c>
      <c r="C7" s="298" t="s">
        <v>267</v>
      </c>
      <c r="D7" s="209" t="s">
        <v>226</v>
      </c>
      <c r="E7" s="35"/>
      <c r="F7" s="45" t="str">
        <f>IF(R4.07=$Z$1,100%,IF(R4.07=$AA$1,80%,IF(R4.07=$AB$1,50%,IF(R4.07=$AC$1,20%,""))))</f>
        <v/>
      </c>
      <c r="G7" s="33"/>
      <c r="H7" s="34"/>
      <c r="I7" s="152"/>
      <c r="J7" s="44"/>
      <c r="K7" s="209" t="s">
        <v>229</v>
      </c>
    </row>
    <row r="8" spans="1:30">
      <c r="A8" s="119" t="s">
        <v>28</v>
      </c>
      <c r="B8" s="116"/>
      <c r="C8" s="116"/>
      <c r="D8" s="117"/>
      <c r="E8" s="117"/>
      <c r="F8" s="117"/>
      <c r="G8" s="116"/>
      <c r="H8" s="117"/>
      <c r="I8" s="154"/>
      <c r="J8" s="118"/>
      <c r="K8" s="117"/>
    </row>
    <row r="9" spans="1:30">
      <c r="A9" s="106" t="s">
        <v>29</v>
      </c>
      <c r="B9" s="107"/>
      <c r="C9" s="107"/>
      <c r="D9" s="108"/>
      <c r="E9" s="108"/>
      <c r="F9" s="108"/>
      <c r="G9" s="107"/>
      <c r="H9" s="108"/>
      <c r="I9" s="151"/>
      <c r="J9" s="156"/>
      <c r="K9" s="108"/>
    </row>
    <row r="10" spans="1:30" ht="127.5">
      <c r="A10" s="46">
        <v>4.09</v>
      </c>
      <c r="B10" s="321" t="s">
        <v>224</v>
      </c>
      <c r="C10" s="298" t="s">
        <v>268</v>
      </c>
      <c r="D10" s="209" t="s">
        <v>227</v>
      </c>
      <c r="E10" s="35"/>
      <c r="F10" s="45" t="str">
        <f>IF(R4.09=$Z$1,100%,IF(R4.09=$AA$1,80%,IF(R4.09=$AB$1,50%,IF(R4.09=$AC$1,20%,""))))</f>
        <v/>
      </c>
      <c r="G10" s="33"/>
      <c r="H10" s="34"/>
      <c r="I10" s="152"/>
      <c r="J10" s="44"/>
      <c r="K10" s="209" t="s">
        <v>230</v>
      </c>
    </row>
  </sheetData>
  <autoFilter ref="A3:K10" xr:uid="{00000000-0009-0000-0000-00000B000000}"/>
  <conditionalFormatting sqref="E6">
    <cfRule type="cellIs" dxfId="29" priority="10" operator="equal">
      <formula>"Not met"</formula>
    </cfRule>
  </conditionalFormatting>
  <conditionalFormatting sqref="E7">
    <cfRule type="cellIs" dxfId="28" priority="9" operator="equal">
      <formula>"Not met"</formula>
    </cfRule>
  </conditionalFormatting>
  <conditionalFormatting sqref="E10">
    <cfRule type="cellIs" dxfId="27" priority="7" operator="equal">
      <formula>"Not met"</formula>
    </cfRule>
  </conditionalFormatting>
  <dataValidations count="4">
    <dataValidation type="list" allowBlank="1" showInputMessage="1" showErrorMessage="1" sqref="J4 J6:J10" xr:uid="{00000000-0002-0000-0B00-000000000000}">
      <formula1>$Z$2:$AB$2</formula1>
    </dataValidation>
    <dataValidation type="list" allowBlank="1" showInputMessage="1" showErrorMessage="1" sqref="E4 E6:E10" xr:uid="{00000000-0002-0000-0B00-000001000000}">
      <formula1>$Z$1:$AC$1</formula1>
    </dataValidation>
    <dataValidation allowBlank="1" showInputMessage="1" showErrorMessage="1" prompt="Value must be between 0% to 100%." sqref="F6:F7 F10" xr:uid="{00000000-0002-0000-0B00-000002000000}"/>
    <dataValidation type="date" allowBlank="1" showInputMessage="1" showErrorMessage="1" prompt="Enter a date value (for example, 19/10/2020)" sqref="I4:I10" xr:uid="{00000000-0002-0000-0B00-000003000000}">
      <formula1>StartDate</formula1>
      <formula2>EndDate</formula2>
    </dataValidation>
  </dataValidations>
  <hyperlinks>
    <hyperlink ref="K6" location="'Med-TL'!T4.06" display="Click here to navigate to the task list for Action 4.6" xr:uid="{00000000-0004-0000-0B00-000006000000}"/>
    <hyperlink ref="K7" location="'Med-TL'!T4.07" display="Click here to navigate to the task list for Action 4.7" xr:uid="{00000000-0004-0000-0B00-000007000000}"/>
    <hyperlink ref="K10" location="'Med-TL'!T4.09" display="Click here to navigate to the task list for Action 4.9" xr:uid="{00000000-0004-0000-0B00-000009000000}"/>
    <hyperlink ref="D6" location="'Med-EL'!E4.06" display="Click here to navigate to the list of evidence for Action 4.6" xr:uid="{00000000-0004-0000-0B00-000014000000}"/>
    <hyperlink ref="D7" location="'Med-EL'!E4.07" display="Click here to navigate to the list of evidence for Action 4.7" xr:uid="{00000000-0004-0000-0B00-000015000000}"/>
    <hyperlink ref="D10" location="'Med-EL'!E4.09" display="Click here to navigate to the list of evidence for Action 4.9" xr:uid="{00000000-0004-0000-0B00-000017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149</vt:i4>
      </vt:variant>
    </vt:vector>
  </HeadingPairs>
  <TitlesOfParts>
    <vt:vector size="167" baseType="lpstr">
      <vt:lpstr>How to use this tool</vt:lpstr>
      <vt:lpstr>Governance</vt:lpstr>
      <vt:lpstr>Gov-EL</vt:lpstr>
      <vt:lpstr>Gov-TL</vt:lpstr>
      <vt:lpstr>Partnering</vt:lpstr>
      <vt:lpstr>Part-EL</vt:lpstr>
      <vt:lpstr>Part-TL</vt:lpstr>
      <vt:lpstr>Reference sheet</vt:lpstr>
      <vt:lpstr>MedSafety</vt:lpstr>
      <vt:lpstr>Med-EL</vt:lpstr>
      <vt:lpstr>Med-TL</vt:lpstr>
      <vt:lpstr>CompCare</vt:lpstr>
      <vt:lpstr>Comp-EL</vt:lpstr>
      <vt:lpstr>Comp-TL</vt:lpstr>
      <vt:lpstr>RR</vt:lpstr>
      <vt:lpstr>RR-EL</vt:lpstr>
      <vt:lpstr>RR-TL</vt:lpstr>
      <vt:lpstr>Overview of progress</vt:lpstr>
      <vt:lpstr>Governance!A1.01</vt:lpstr>
      <vt:lpstr>Governance!A1.03</vt:lpstr>
      <vt:lpstr>Governance!A1.04</vt:lpstr>
      <vt:lpstr>Governance!A1.07</vt:lpstr>
      <vt:lpstr>Governance!A1.08</vt:lpstr>
      <vt:lpstr>Governance!A1.13</vt:lpstr>
      <vt:lpstr>Governance!A1.15</vt:lpstr>
      <vt:lpstr>Governance!A1.19</vt:lpstr>
      <vt:lpstr>Governance!A1.30</vt:lpstr>
      <vt:lpstr>Governance!A1.31</vt:lpstr>
      <vt:lpstr>Governance!A1.32</vt:lpstr>
      <vt:lpstr>Governance!A1.33</vt:lpstr>
      <vt:lpstr>Partnering!A2.05</vt:lpstr>
      <vt:lpstr>Partnering!A2.06</vt:lpstr>
      <vt:lpstr>Partnering!A2.07</vt:lpstr>
      <vt:lpstr>Partnering!A2.10</vt:lpstr>
      <vt:lpstr>Partnering!A2.11</vt:lpstr>
      <vt:lpstr>Partnering!A2.12</vt:lpstr>
      <vt:lpstr>MedSafety!A4.06</vt:lpstr>
      <vt:lpstr>MedSafety!A4.07</vt:lpstr>
      <vt:lpstr>MedSafety!A4.09</vt:lpstr>
      <vt:lpstr>CompCare!A5.07</vt:lpstr>
      <vt:lpstr>CompCare!A5.09</vt:lpstr>
      <vt:lpstr>A7.05</vt:lpstr>
      <vt:lpstr>RR!A8.05</vt:lpstr>
      <vt:lpstr>'Gov-EL'!E1.01</vt:lpstr>
      <vt:lpstr>'Gov-EL'!E1.03</vt:lpstr>
      <vt:lpstr>'Gov-EL'!E1.04</vt:lpstr>
      <vt:lpstr>'Gov-EL'!E1.07</vt:lpstr>
      <vt:lpstr>'Gov-EL'!E1.08</vt:lpstr>
      <vt:lpstr>'Gov-EL'!E1.13</vt:lpstr>
      <vt:lpstr>'Gov-EL'!E1.15</vt:lpstr>
      <vt:lpstr>'Gov-EL'!E1.19</vt:lpstr>
      <vt:lpstr>'Part-EL'!E2.05</vt:lpstr>
      <vt:lpstr>'Part-EL'!E2.06</vt:lpstr>
      <vt:lpstr>'Part-EL'!E2.07</vt:lpstr>
      <vt:lpstr>'Part-EL'!E2.10</vt:lpstr>
      <vt:lpstr>'Part-EL'!E2.11</vt:lpstr>
      <vt:lpstr>'Part-EL'!E2.12</vt:lpstr>
      <vt:lpstr>'Med-EL'!E4.06</vt:lpstr>
      <vt:lpstr>'Med-EL'!E4.07</vt:lpstr>
      <vt:lpstr>'Med-EL'!E4.09</vt:lpstr>
      <vt:lpstr>'Comp-EL'!E5.07</vt:lpstr>
      <vt:lpstr>'Comp-EL'!E5.09</vt:lpstr>
      <vt:lpstr>E7.05</vt:lpstr>
      <vt:lpstr>'RR-EL'!E8.05</vt:lpstr>
      <vt:lpstr>EndDate</vt:lpstr>
      <vt:lpstr>'Overview of progress'!O.1</vt:lpstr>
      <vt:lpstr>'Overview of progress'!O.2</vt:lpstr>
      <vt:lpstr>'Overview of progress'!O.4</vt:lpstr>
      <vt:lpstr>'Overview of progress'!O.5</vt:lpstr>
      <vt:lpstr>'Overview of progress'!O.8</vt:lpstr>
      <vt:lpstr>Governance!P1.01</vt:lpstr>
      <vt:lpstr>Governance!P1.03</vt:lpstr>
      <vt:lpstr>Governance!P1.04</vt:lpstr>
      <vt:lpstr>Governance!P1.07</vt:lpstr>
      <vt:lpstr>Governance!P1.08</vt:lpstr>
      <vt:lpstr>Governance!P1.13</vt:lpstr>
      <vt:lpstr>Governance!P1.15</vt:lpstr>
      <vt:lpstr>Governance!P1.19</vt:lpstr>
      <vt:lpstr>Governance!P1.30</vt:lpstr>
      <vt:lpstr>Governance!P1.31</vt:lpstr>
      <vt:lpstr>Governance!P1.32</vt:lpstr>
      <vt:lpstr>Governance!P1.33</vt:lpstr>
      <vt:lpstr>Partnering!P2.05</vt:lpstr>
      <vt:lpstr>Partnering!P2.06</vt:lpstr>
      <vt:lpstr>Partnering!P2.07</vt:lpstr>
      <vt:lpstr>Partnering!P2.10</vt:lpstr>
      <vt:lpstr>Partnering!P2.11</vt:lpstr>
      <vt:lpstr>Partnering!P2.12</vt:lpstr>
      <vt:lpstr>MedSafety!P4.06</vt:lpstr>
      <vt:lpstr>MedSafety!P4.07</vt:lpstr>
      <vt:lpstr>MedSafety!P4.09</vt:lpstr>
      <vt:lpstr>CompCare!P5.07</vt:lpstr>
      <vt:lpstr>CompCare!P5.09</vt:lpstr>
      <vt:lpstr>RR!P8.05</vt:lpstr>
      <vt:lpstr>CompCare!Print_Area</vt:lpstr>
      <vt:lpstr>'Comp-EL'!Print_Area</vt:lpstr>
      <vt:lpstr>'Comp-TL'!Print_Area</vt:lpstr>
      <vt:lpstr>'Gov-EL'!Print_Area</vt:lpstr>
      <vt:lpstr>'Gov-TL'!Print_Area</vt:lpstr>
      <vt:lpstr>'How to use this tool'!Print_Area</vt:lpstr>
      <vt:lpstr>'Med-EL'!Print_Area</vt:lpstr>
      <vt:lpstr>'Med-TL'!Print_Area</vt:lpstr>
      <vt:lpstr>'Part-EL'!Print_Area</vt:lpstr>
      <vt:lpstr>'Part-TL'!Print_Area</vt:lpstr>
      <vt:lpstr>'RR-EL'!Print_Area</vt:lpstr>
      <vt:lpstr>'RR-TL'!Print_Area</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'Part-EL'!Print_Titles</vt:lpstr>
      <vt:lpstr>Partnering!Print_Titles</vt:lpstr>
      <vt:lpstr>'Part-TL'!Print_Titles</vt:lpstr>
      <vt:lpstr>RR!Print_Titles</vt:lpstr>
      <vt:lpstr>'RR-EL'!Print_Titles</vt:lpstr>
      <vt:lpstr>'RR-TL'!Print_Titles</vt:lpstr>
      <vt:lpstr>Governance!R1.01</vt:lpstr>
      <vt:lpstr>Governance!R1.03</vt:lpstr>
      <vt:lpstr>Governance!R1.04</vt:lpstr>
      <vt:lpstr>Governance!R1.07</vt:lpstr>
      <vt:lpstr>Governance!R1.08</vt:lpstr>
      <vt:lpstr>Governance!R1.13</vt:lpstr>
      <vt:lpstr>Governance!R1.15</vt:lpstr>
      <vt:lpstr>Governance!R1.19</vt:lpstr>
      <vt:lpstr>Governance!R1.30</vt:lpstr>
      <vt:lpstr>Governance!R1.31</vt:lpstr>
      <vt:lpstr>Governance!R1.32</vt:lpstr>
      <vt:lpstr>Governance!R1.33</vt:lpstr>
      <vt:lpstr>Partnering!R2.05</vt:lpstr>
      <vt:lpstr>Partnering!R2.06</vt:lpstr>
      <vt:lpstr>Partnering!R2.07</vt:lpstr>
      <vt:lpstr>Partnering!R2.10</vt:lpstr>
      <vt:lpstr>Partnering!R2.11</vt:lpstr>
      <vt:lpstr>Partnering!R2.12</vt:lpstr>
      <vt:lpstr>MedSafety!R4.06</vt:lpstr>
      <vt:lpstr>MedSafety!R4.07</vt:lpstr>
      <vt:lpstr>MedSafety!R4.09</vt:lpstr>
      <vt:lpstr>CompCare!R5.07</vt:lpstr>
      <vt:lpstr>CompCare!R5.09</vt:lpstr>
      <vt:lpstr>RR!R8.05</vt:lpstr>
      <vt:lpstr>StartDate</vt:lpstr>
      <vt:lpstr>'Gov-TL'!T1.01</vt:lpstr>
      <vt:lpstr>'Gov-TL'!T1.03</vt:lpstr>
      <vt:lpstr>'Gov-TL'!T1.04</vt:lpstr>
      <vt:lpstr>'Gov-TL'!T1.07</vt:lpstr>
      <vt:lpstr>'Gov-TL'!T1.08</vt:lpstr>
      <vt:lpstr>'Gov-TL'!T1.13</vt:lpstr>
      <vt:lpstr>'Gov-TL'!T1.15</vt:lpstr>
      <vt:lpstr>'Gov-TL'!T1.19</vt:lpstr>
      <vt:lpstr>'Part-TL'!T2.05</vt:lpstr>
      <vt:lpstr>'Part-TL'!T2.06</vt:lpstr>
      <vt:lpstr>'Part-TL'!T2.07</vt:lpstr>
      <vt:lpstr>'Part-TL'!T2.10</vt:lpstr>
      <vt:lpstr>'Part-TL'!T2.11</vt:lpstr>
      <vt:lpstr>'Part-TL'!T2.12</vt:lpstr>
      <vt:lpstr>'Med-TL'!T4.06</vt:lpstr>
      <vt:lpstr>'Med-TL'!T4.07</vt:lpstr>
      <vt:lpstr>'Med-TL'!T4.09</vt:lpstr>
      <vt:lpstr>'Comp-TL'!T5.07</vt:lpstr>
      <vt:lpstr>'Comp-TL'!T5.09</vt:lpstr>
      <vt:lpstr>T7.05</vt:lpstr>
      <vt:lpstr>'RR-TL'!T8.05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2024-10-15T23:21:33Z</dcterms:modified>
</cp:coreProperties>
</file>